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able\Desktop\Archivos con biable\ESTADOS DE RESULTADOS\"/>
    </mc:Choice>
  </mc:AlternateContent>
  <xr:revisionPtr revIDLastSave="0" documentId="8_{98FDD6D0-D45F-4BB1-BEB1-2A71A66217F9}" xr6:coauthVersionLast="47" xr6:coauthVersionMax="47" xr10:uidLastSave="{00000000-0000-0000-0000-000000000000}"/>
  <bookViews>
    <workbookView xWindow="-110" yWindow="-110" windowWidth="19420" windowHeight="11620" xr2:uid="{2879EA38-0D5C-4B5A-9A3D-CEF60FC178AD}"/>
  </bookViews>
  <sheets>
    <sheet name="Total Contable" sheetId="2" r:id="rId1"/>
    <sheet name="100 Tienda Virtual" sheetId="3" r:id="rId2"/>
    <sheet name="450 Administrativo" sheetId="4" r:id="rId3"/>
    <sheet name="Cali 460" sheetId="5" r:id="rId4"/>
    <sheet name="Eje 461 " sheetId="6" r:id="rId5"/>
    <sheet name="Bogota 462" sheetId="7" r:id="rId6"/>
    <sheet name="Bmanga 463" sheetId="8" r:id="rId7"/>
    <sheet name="Medellin 464" sheetId="9" r:id="rId8"/>
    <sheet name="Costa 465" sheetId="10" r:id="rId9"/>
    <sheet name="469 corporativo" sheetId="11" r:id="rId10"/>
    <sheet name="080 Proyectos" sheetId="12" r:id="rId11"/>
    <sheet name="471 ayuda internacional" sheetId="13" r:id="rId12"/>
    <sheet name="Resumén Utilidad y de Ingresos" sheetId="14" r:id="rId13"/>
    <sheet name="CtasMatriz" sheetId="15" r:id="rId14"/>
    <sheet name="Hoja2" sheetId="16" r:id="rId15"/>
  </sheets>
  <definedNames>
    <definedName name="_xlnm.Print_Titles" localSheetId="10">'080 Proyectos'!$1:$6</definedName>
    <definedName name="_xlnm.Print_Titles" localSheetId="1">'100 Tienda Virtual'!$1:$6</definedName>
    <definedName name="_xlnm.Print_Titles" localSheetId="2">'450 Administrativo'!$1:$6</definedName>
    <definedName name="_xlnm.Print_Titles" localSheetId="9">'469 corporativo'!$1:$6</definedName>
    <definedName name="_xlnm.Print_Titles" localSheetId="11">'471 ayuda internacional'!$1:$6</definedName>
    <definedName name="_xlnm.Print_Titles" localSheetId="6">'Bmanga 463'!$1:$6</definedName>
    <definedName name="_xlnm.Print_Titles" localSheetId="5">'Bogota 462'!$1:$6</definedName>
    <definedName name="_xlnm.Print_Titles" localSheetId="3">'Cali 460'!$1:$6</definedName>
    <definedName name="_xlnm.Print_Titles" localSheetId="8">'Costa 465'!$1:$6</definedName>
    <definedName name="_xlnm.Print_Titles" localSheetId="13">CtasMatriz!$1:$9</definedName>
    <definedName name="_xlnm.Print_Titles" localSheetId="4">'Eje 461 '!$1:$6</definedName>
    <definedName name="_xlnm.Print_Titles" localSheetId="7">'Medellin 464'!$1:$6</definedName>
    <definedName name="_xlnm.Print_Titles" localSheetId="0">'Total Contable'!$1:$6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25" i="14" l="1"/>
  <c r="Q25" i="14"/>
  <c r="B4" i="14"/>
  <c r="J153" i="13"/>
  <c r="H150" i="13"/>
  <c r="H143" i="13"/>
  <c r="J5" i="13"/>
  <c r="F5" i="13"/>
  <c r="I5" i="13" s="1"/>
  <c r="C5" i="13"/>
  <c r="D5" i="13" s="1"/>
  <c r="I2" i="13"/>
  <c r="J153" i="12"/>
  <c r="H150" i="12"/>
  <c r="E150" i="12"/>
  <c r="H143" i="12"/>
  <c r="E143" i="12"/>
  <c r="J5" i="12"/>
  <c r="F5" i="12"/>
  <c r="I5" i="12" s="1"/>
  <c r="C5" i="12"/>
  <c r="D5" i="12" s="1"/>
  <c r="I2" i="12"/>
  <c r="J153" i="11"/>
  <c r="H150" i="11"/>
  <c r="E150" i="11"/>
  <c r="H143" i="11"/>
  <c r="E143" i="11"/>
  <c r="J5" i="11"/>
  <c r="F5" i="11"/>
  <c r="I5" i="11" s="1"/>
  <c r="C5" i="11"/>
  <c r="D5" i="11" s="1"/>
  <c r="I2" i="11"/>
  <c r="J153" i="10"/>
  <c r="J5" i="10"/>
  <c r="F5" i="10"/>
  <c r="I5" i="10" s="1"/>
  <c r="C5" i="10"/>
  <c r="D5" i="10" s="1"/>
  <c r="I2" i="10"/>
  <c r="J153" i="9"/>
  <c r="J5" i="9"/>
  <c r="F5" i="9"/>
  <c r="I5" i="9" s="1"/>
  <c r="C5" i="9"/>
  <c r="D5" i="9" s="1"/>
  <c r="I2" i="9"/>
  <c r="J153" i="8"/>
  <c r="J5" i="8"/>
  <c r="F5" i="8"/>
  <c r="I5" i="8" s="1"/>
  <c r="C5" i="8"/>
  <c r="D5" i="8" s="1"/>
  <c r="I2" i="8"/>
  <c r="J153" i="7"/>
  <c r="J5" i="7"/>
  <c r="F5" i="7"/>
  <c r="I5" i="7" s="1"/>
  <c r="C5" i="7"/>
  <c r="D5" i="7" s="1"/>
  <c r="I2" i="7"/>
  <c r="J153" i="6"/>
  <c r="J5" i="6"/>
  <c r="F5" i="6"/>
  <c r="I5" i="6" s="1"/>
  <c r="C5" i="6"/>
  <c r="D5" i="6" s="1"/>
  <c r="I2" i="6"/>
  <c r="J153" i="5"/>
  <c r="J5" i="5"/>
  <c r="F5" i="5"/>
  <c r="I5" i="5" s="1"/>
  <c r="C5" i="5"/>
  <c r="D5" i="5" s="1"/>
  <c r="I2" i="5"/>
  <c r="J153" i="4"/>
  <c r="H150" i="4"/>
  <c r="E150" i="4"/>
  <c r="H143" i="4"/>
  <c r="J5" i="4"/>
  <c r="F5" i="4"/>
  <c r="I5" i="4" s="1"/>
  <c r="C5" i="4"/>
  <c r="D5" i="4" s="1"/>
  <c r="I2" i="4"/>
  <c r="J153" i="3"/>
  <c r="H150" i="3"/>
  <c r="E150" i="3"/>
  <c r="H143" i="3"/>
  <c r="E143" i="3"/>
  <c r="J5" i="3"/>
  <c r="F5" i="3"/>
  <c r="I5" i="3" s="1"/>
  <c r="C5" i="3"/>
  <c r="D5" i="3" s="1"/>
  <c r="I2" i="3"/>
  <c r="J153" i="2"/>
  <c r="H150" i="2"/>
  <c r="E150" i="2"/>
  <c r="H143" i="2"/>
  <c r="E143" i="2"/>
  <c r="I5" i="2"/>
  <c r="D5" i="2"/>
  <c r="I2" i="2"/>
  <c r="E148" i="2" l="1"/>
  <c r="E141" i="2"/>
  <c r="E133" i="2"/>
  <c r="E132" i="2"/>
  <c r="E126" i="2"/>
  <c r="E124" i="2"/>
  <c r="E118" i="2"/>
  <c r="E116" i="2"/>
  <c r="E107" i="2"/>
  <c r="E106" i="2"/>
  <c r="E103" i="2"/>
  <c r="E102" i="2"/>
  <c r="E95" i="2"/>
  <c r="E93" i="2"/>
  <c r="E76" i="2"/>
  <c r="E73" i="2"/>
  <c r="E68" i="2"/>
  <c r="E66" i="2"/>
  <c r="E53" i="2"/>
  <c r="E52" i="2"/>
  <c r="E44" i="2"/>
  <c r="E32" i="2"/>
  <c r="E26" i="2"/>
  <c r="E24" i="2"/>
  <c r="E18" i="2"/>
  <c r="E15" i="2"/>
  <c r="E149" i="3"/>
  <c r="E148" i="3"/>
  <c r="E144" i="3"/>
  <c r="E142" i="3"/>
  <c r="E141" i="3"/>
  <c r="E133" i="3"/>
  <c r="E132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5" i="3"/>
  <c r="E94" i="3"/>
  <c r="E93" i="3"/>
  <c r="E92" i="3"/>
  <c r="E91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32" i="3"/>
  <c r="E31" i="3"/>
  <c r="E30" i="3"/>
  <c r="E26" i="3"/>
  <c r="E24" i="3"/>
  <c r="E19" i="3"/>
  <c r="E18" i="3"/>
  <c r="E17" i="3"/>
  <c r="E16" i="3"/>
  <c r="E15" i="3"/>
  <c r="E14" i="3"/>
  <c r="E13" i="3"/>
  <c r="E12" i="3"/>
  <c r="E11" i="3"/>
  <c r="E10" i="3"/>
  <c r="E148" i="4"/>
  <c r="E143" i="4"/>
  <c r="E141" i="4"/>
  <c r="E133" i="4"/>
  <c r="E132" i="4"/>
  <c r="E126" i="4"/>
  <c r="E124" i="4"/>
  <c r="E118" i="4"/>
  <c r="E116" i="4"/>
  <c r="E107" i="4"/>
  <c r="E106" i="4"/>
  <c r="E103" i="4"/>
  <c r="E102" i="4"/>
  <c r="E95" i="4"/>
  <c r="E93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32" i="4"/>
  <c r="E31" i="4"/>
  <c r="E30" i="4"/>
  <c r="E26" i="4"/>
  <c r="E24" i="4"/>
  <c r="E19" i="4"/>
  <c r="E18" i="4"/>
  <c r="E17" i="4"/>
  <c r="E16" i="4"/>
  <c r="E15" i="4"/>
  <c r="E14" i="4"/>
  <c r="E13" i="4"/>
  <c r="E12" i="4"/>
  <c r="E11" i="4"/>
  <c r="E10" i="4"/>
  <c r="E149" i="5"/>
  <c r="E148" i="5"/>
  <c r="E144" i="5"/>
  <c r="E142" i="5"/>
  <c r="E141" i="5"/>
  <c r="E133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5" i="5"/>
  <c r="E94" i="5"/>
  <c r="E93" i="5"/>
  <c r="E92" i="5"/>
  <c r="E91" i="5"/>
  <c r="E76" i="5"/>
  <c r="E73" i="5"/>
  <c r="E68" i="5"/>
  <c r="E66" i="5"/>
  <c r="E53" i="5"/>
  <c r="E52" i="5"/>
  <c r="E44" i="5"/>
  <c r="E32" i="5"/>
  <c r="E26" i="5"/>
  <c r="E24" i="5"/>
  <c r="E18" i="5"/>
  <c r="E15" i="5"/>
  <c r="E149" i="6"/>
  <c r="E148" i="6"/>
  <c r="E144" i="6"/>
  <c r="E142" i="6"/>
  <c r="E141" i="6"/>
  <c r="E133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5" i="6"/>
  <c r="E94" i="6"/>
  <c r="E93" i="6"/>
  <c r="E92" i="6"/>
  <c r="E91" i="6"/>
  <c r="E78" i="6"/>
  <c r="E76" i="6"/>
  <c r="E73" i="6"/>
  <c r="E68" i="6"/>
  <c r="E67" i="6"/>
  <c r="E66" i="6"/>
  <c r="E53" i="6"/>
  <c r="E52" i="6"/>
  <c r="E44" i="6"/>
  <c r="E32" i="6"/>
  <c r="E26" i="6"/>
  <c r="E24" i="6"/>
  <c r="E18" i="6"/>
  <c r="E15" i="6"/>
  <c r="E149" i="7"/>
  <c r="E148" i="7"/>
  <c r="E144" i="7"/>
  <c r="E142" i="7"/>
  <c r="E141" i="7"/>
  <c r="E133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5" i="7"/>
  <c r="E94" i="7"/>
  <c r="E93" i="7"/>
  <c r="E92" i="7"/>
  <c r="E91" i="7"/>
  <c r="E78" i="7"/>
  <c r="E76" i="7"/>
  <c r="E73" i="7"/>
  <c r="E68" i="7"/>
  <c r="E66" i="7"/>
  <c r="E53" i="7"/>
  <c r="E52" i="7"/>
  <c r="E44" i="7"/>
  <c r="E32" i="7"/>
  <c r="E26" i="7"/>
  <c r="E24" i="7"/>
  <c r="E18" i="7"/>
  <c r="E15" i="7"/>
  <c r="E149" i="8"/>
  <c r="E148" i="8"/>
  <c r="E144" i="8"/>
  <c r="E142" i="8"/>
  <c r="E141" i="8"/>
  <c r="E133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5" i="8"/>
  <c r="E94" i="8"/>
  <c r="E93" i="8"/>
  <c r="E92" i="8"/>
  <c r="E91" i="8"/>
  <c r="E78" i="8"/>
  <c r="E76" i="8"/>
  <c r="E73" i="8"/>
  <c r="E68" i="8"/>
  <c r="E66" i="8"/>
  <c r="E53" i="8"/>
  <c r="E52" i="8"/>
  <c r="E44" i="8"/>
  <c r="E32" i="8"/>
  <c r="E26" i="8"/>
  <c r="E24" i="8"/>
  <c r="E18" i="8"/>
  <c r="E15" i="8"/>
  <c r="E149" i="9"/>
  <c r="E148" i="9"/>
  <c r="E144" i="9"/>
  <c r="E142" i="9"/>
  <c r="E141" i="9"/>
  <c r="E133" i="9"/>
  <c r="E128" i="9"/>
  <c r="E127" i="9"/>
  <c r="E126" i="9"/>
  <c r="E125" i="9"/>
  <c r="E124" i="9"/>
  <c r="E123" i="9"/>
  <c r="E122" i="9"/>
  <c r="E121" i="9"/>
  <c r="E120" i="9"/>
  <c r="E119" i="9"/>
  <c r="E118" i="9"/>
  <c r="E117" i="9"/>
  <c r="E116" i="9"/>
  <c r="E115" i="9"/>
  <c r="E114" i="9"/>
  <c r="E113" i="9"/>
  <c r="E112" i="9"/>
  <c r="E111" i="9"/>
  <c r="E110" i="9"/>
  <c r="E109" i="9"/>
  <c r="E108" i="9"/>
  <c r="E107" i="9"/>
  <c r="E106" i="9"/>
  <c r="E105" i="9"/>
  <c r="E104" i="9"/>
  <c r="E103" i="9"/>
  <c r="E102" i="9"/>
  <c r="E101" i="9"/>
  <c r="E100" i="9"/>
  <c r="E99" i="9"/>
  <c r="E95" i="9"/>
  <c r="E94" i="9"/>
  <c r="E93" i="9"/>
  <c r="E92" i="9"/>
  <c r="E91" i="9"/>
  <c r="E78" i="9"/>
  <c r="E76" i="9"/>
  <c r="E73" i="9"/>
  <c r="E68" i="9"/>
  <c r="E66" i="9"/>
  <c r="E53" i="9"/>
  <c r="E52" i="9"/>
  <c r="E44" i="9"/>
  <c r="E32" i="9"/>
  <c r="E26" i="9"/>
  <c r="E24" i="9"/>
  <c r="E18" i="9"/>
  <c r="E15" i="9"/>
  <c r="E149" i="10"/>
  <c r="E148" i="10"/>
  <c r="E144" i="10"/>
  <c r="E142" i="10"/>
  <c r="E141" i="10"/>
  <c r="E133" i="10"/>
  <c r="E128" i="10"/>
  <c r="E127" i="10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5" i="10"/>
  <c r="E94" i="10"/>
  <c r="E93" i="10"/>
  <c r="E92" i="10"/>
  <c r="E91" i="10"/>
  <c r="E78" i="10"/>
  <c r="E76" i="10"/>
  <c r="E74" i="10"/>
  <c r="E73" i="10"/>
  <c r="E68" i="10"/>
  <c r="E67" i="10"/>
  <c r="E66" i="10"/>
  <c r="E53" i="10"/>
  <c r="E52" i="10"/>
  <c r="E44" i="10"/>
  <c r="E32" i="10"/>
  <c r="E26" i="10"/>
  <c r="E24" i="10"/>
  <c r="E18" i="10"/>
  <c r="E15" i="10"/>
  <c r="E149" i="11"/>
  <c r="E148" i="11"/>
  <c r="E144" i="11"/>
  <c r="E142" i="11"/>
  <c r="E141" i="11"/>
  <c r="E133" i="11"/>
  <c r="E132" i="11"/>
  <c r="E128" i="11"/>
  <c r="E127" i="11"/>
  <c r="E126" i="11"/>
  <c r="E125" i="11"/>
  <c r="E124" i="11"/>
  <c r="E123" i="11"/>
  <c r="E122" i="11"/>
  <c r="E121" i="11"/>
  <c r="E120" i="11"/>
  <c r="E119" i="11"/>
  <c r="E118" i="11"/>
  <c r="E117" i="11"/>
  <c r="E116" i="11"/>
  <c r="E115" i="11"/>
  <c r="E114" i="11"/>
  <c r="E113" i="11"/>
  <c r="E112" i="11"/>
  <c r="E111" i="11"/>
  <c r="E110" i="11"/>
  <c r="E109" i="11"/>
  <c r="E108" i="11"/>
  <c r="E107" i="11"/>
  <c r="E106" i="11"/>
  <c r="E105" i="11"/>
  <c r="E104" i="11"/>
  <c r="E103" i="11"/>
  <c r="E102" i="11"/>
  <c r="E101" i="11"/>
  <c r="E100" i="11"/>
  <c r="E99" i="11"/>
  <c r="E95" i="11"/>
  <c r="E94" i="11"/>
  <c r="E93" i="11"/>
  <c r="E92" i="11"/>
  <c r="E91" i="11"/>
  <c r="E84" i="11"/>
  <c r="E83" i="11"/>
  <c r="E82" i="11"/>
  <c r="E81" i="11"/>
  <c r="E80" i="11"/>
  <c r="E79" i="11"/>
  <c r="E78" i="11"/>
  <c r="E77" i="11"/>
  <c r="E76" i="11"/>
  <c r="E75" i="11"/>
  <c r="E74" i="11"/>
  <c r="E73" i="11"/>
  <c r="E72" i="11"/>
  <c r="E71" i="11"/>
  <c r="E70" i="11"/>
  <c r="E69" i="11"/>
  <c r="E68" i="11"/>
  <c r="E67" i="11"/>
  <c r="E66" i="11"/>
  <c r="E65" i="11"/>
  <c r="E64" i="11"/>
  <c r="E63" i="11"/>
  <c r="E62" i="11"/>
  <c r="E61" i="11"/>
  <c r="E60" i="11"/>
  <c r="E55" i="11"/>
  <c r="E54" i="11"/>
  <c r="E53" i="11"/>
  <c r="E52" i="11"/>
  <c r="E51" i="11"/>
  <c r="E50" i="11"/>
  <c r="E49" i="11"/>
  <c r="E48" i="11"/>
  <c r="E47" i="11"/>
  <c r="E46" i="11"/>
  <c r="E45" i="11"/>
  <c r="E44" i="11"/>
  <c r="E43" i="11"/>
  <c r="E32" i="11"/>
  <c r="E31" i="11"/>
  <c r="E30" i="11"/>
  <c r="E26" i="11"/>
  <c r="E24" i="11"/>
  <c r="E19" i="11"/>
  <c r="E18" i="11"/>
  <c r="E17" i="11"/>
  <c r="E16" i="11"/>
  <c r="E15" i="11"/>
  <c r="E14" i="11"/>
  <c r="E13" i="11"/>
  <c r="E12" i="11"/>
  <c r="E11" i="11"/>
  <c r="E10" i="11"/>
  <c r="E149" i="12"/>
  <c r="E148" i="12"/>
  <c r="E144" i="12"/>
  <c r="E142" i="12"/>
  <c r="E141" i="12"/>
  <c r="E133" i="12"/>
  <c r="E132" i="12"/>
  <c r="E128" i="12"/>
  <c r="E127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4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1" i="12"/>
  <c r="E100" i="12"/>
  <c r="E99" i="12"/>
  <c r="E95" i="12"/>
  <c r="E94" i="12"/>
  <c r="E93" i="12"/>
  <c r="E92" i="12"/>
  <c r="E91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E62" i="12"/>
  <c r="E61" i="12"/>
  <c r="E60" i="12"/>
  <c r="E59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32" i="12"/>
  <c r="E31" i="12"/>
  <c r="E30" i="12"/>
  <c r="E26" i="12"/>
  <c r="E24" i="12"/>
  <c r="E19" i="12"/>
  <c r="E18" i="12"/>
  <c r="E17" i="12"/>
  <c r="E16" i="12"/>
  <c r="E15" i="12"/>
  <c r="E14" i="12"/>
  <c r="E13" i="12"/>
  <c r="E12" i="12"/>
  <c r="E11" i="12"/>
  <c r="E10" i="12"/>
  <c r="E150" i="13"/>
  <c r="E149" i="13"/>
  <c r="E148" i="13"/>
  <c r="E144" i="13"/>
  <c r="E143" i="13"/>
  <c r="E142" i="13"/>
  <c r="E141" i="13"/>
  <c r="E133" i="13"/>
  <c r="E132" i="13"/>
  <c r="E128" i="13"/>
  <c r="E127" i="13"/>
  <c r="E126" i="13"/>
  <c r="E125" i="13"/>
  <c r="E124" i="13"/>
  <c r="E123" i="13"/>
  <c r="E122" i="13"/>
  <c r="E121" i="13"/>
  <c r="E120" i="13"/>
  <c r="E119" i="13"/>
  <c r="E118" i="13"/>
  <c r="E117" i="13"/>
  <c r="E116" i="13"/>
  <c r="E115" i="13"/>
  <c r="E114" i="13"/>
  <c r="E113" i="13"/>
  <c r="E112" i="13"/>
  <c r="E111" i="13"/>
  <c r="E110" i="13"/>
  <c r="E109" i="13"/>
  <c r="E108" i="13"/>
  <c r="E107" i="13"/>
  <c r="E106" i="13"/>
  <c r="E105" i="13"/>
  <c r="E104" i="13"/>
  <c r="E103" i="13"/>
  <c r="E102" i="13"/>
  <c r="E101" i="13"/>
  <c r="E100" i="13"/>
  <c r="E99" i="13"/>
  <c r="E95" i="13"/>
  <c r="E94" i="13"/>
  <c r="E93" i="13"/>
  <c r="E92" i="13"/>
  <c r="E91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1" i="13"/>
  <c r="E70" i="13"/>
  <c r="E69" i="13"/>
  <c r="E68" i="13"/>
  <c r="E67" i="13"/>
  <c r="E66" i="13"/>
  <c r="E65" i="13"/>
  <c r="E64" i="13"/>
  <c r="E63" i="13"/>
  <c r="E62" i="13"/>
  <c r="E60" i="13"/>
  <c r="E59" i="13"/>
  <c r="E55" i="13"/>
  <c r="E54" i="13"/>
  <c r="E53" i="13"/>
  <c r="E52" i="13"/>
  <c r="E51" i="13"/>
  <c r="E50" i="13"/>
  <c r="E49" i="13"/>
  <c r="E47" i="13"/>
  <c r="E46" i="13"/>
  <c r="E44" i="13"/>
  <c r="E32" i="13"/>
  <c r="E31" i="13"/>
  <c r="E30" i="13"/>
  <c r="E26" i="13"/>
  <c r="E24" i="13"/>
  <c r="E19" i="13"/>
  <c r="E18" i="13"/>
  <c r="E17" i="13"/>
  <c r="E16" i="13"/>
  <c r="E15" i="13"/>
  <c r="E14" i="13"/>
  <c r="E13" i="13"/>
  <c r="E12" i="13"/>
  <c r="E11" i="13"/>
  <c r="E10" i="13"/>
  <c r="D4" i="14"/>
  <c r="C4" i="14"/>
  <c r="C3" i="2" s="1"/>
  <c r="D155" i="13"/>
  <c r="D151" i="13"/>
  <c r="D145" i="13"/>
  <c r="D134" i="13"/>
  <c r="D129" i="13"/>
  <c r="D96" i="13"/>
  <c r="D86" i="13"/>
  <c r="D162" i="13"/>
  <c r="D38" i="13"/>
  <c r="D33" i="13"/>
  <c r="D25" i="13"/>
  <c r="D20" i="13"/>
  <c r="D27" i="13" s="1"/>
  <c r="D34" i="13" s="1"/>
  <c r="G5" i="13"/>
  <c r="C20" i="13"/>
  <c r="E9" i="13"/>
  <c r="C25" i="13"/>
  <c r="E25" i="13" s="1"/>
  <c r="E23" i="13"/>
  <c r="C33" i="13"/>
  <c r="E33" i="13" s="1"/>
  <c r="E29" i="13"/>
  <c r="C38" i="13"/>
  <c r="E38" i="13" s="1"/>
  <c r="E37" i="13"/>
  <c r="C161" i="13"/>
  <c r="C56" i="13"/>
  <c r="E41" i="13"/>
  <c r="C162" i="13"/>
  <c r="E162" i="13" s="1"/>
  <c r="E42" i="13"/>
  <c r="E43" i="13"/>
  <c r="E45" i="13"/>
  <c r="E48" i="13"/>
  <c r="C86" i="13"/>
  <c r="E58" i="13"/>
  <c r="E61" i="13"/>
  <c r="E72" i="13"/>
  <c r="C96" i="13"/>
  <c r="E90" i="13"/>
  <c r="C129" i="13"/>
  <c r="E129" i="13" s="1"/>
  <c r="E98" i="13"/>
  <c r="C134" i="13"/>
  <c r="E134" i="13" s="1"/>
  <c r="E131" i="13"/>
  <c r="C145" i="13"/>
  <c r="E145" i="13" s="1"/>
  <c r="E140" i="13"/>
  <c r="C151" i="13"/>
  <c r="E151" i="13" s="1"/>
  <c r="E147" i="13"/>
  <c r="C155" i="13"/>
  <c r="E155" i="13" s="1"/>
  <c r="E154" i="13"/>
  <c r="D155" i="12"/>
  <c r="D151" i="12"/>
  <c r="D145" i="12"/>
  <c r="D134" i="12"/>
  <c r="D129" i="12"/>
  <c r="D96" i="12"/>
  <c r="D86" i="12"/>
  <c r="D162" i="12"/>
  <c r="D38" i="12"/>
  <c r="D33" i="12"/>
  <c r="D25" i="12"/>
  <c r="D20" i="12"/>
  <c r="D27" i="12" s="1"/>
  <c r="D34" i="12" s="1"/>
  <c r="G5" i="12"/>
  <c r="C20" i="12"/>
  <c r="E9" i="12"/>
  <c r="C25" i="12"/>
  <c r="E25" i="12" s="1"/>
  <c r="E23" i="12"/>
  <c r="C33" i="12"/>
  <c r="E33" i="12" s="1"/>
  <c r="E29" i="12"/>
  <c r="C38" i="12"/>
  <c r="E38" i="12" s="1"/>
  <c r="E37" i="12"/>
  <c r="C161" i="12"/>
  <c r="C56" i="12"/>
  <c r="E56" i="12" s="1"/>
  <c r="E41" i="12"/>
  <c r="C162" i="12"/>
  <c r="E162" i="12" s="1"/>
  <c r="E42" i="12"/>
  <c r="C86" i="12"/>
  <c r="E58" i="12"/>
  <c r="C96" i="12"/>
  <c r="E90" i="12"/>
  <c r="C129" i="12"/>
  <c r="E129" i="12" s="1"/>
  <c r="E98" i="12"/>
  <c r="C134" i="12"/>
  <c r="E134" i="12" s="1"/>
  <c r="E131" i="12"/>
  <c r="C145" i="12"/>
  <c r="E145" i="12" s="1"/>
  <c r="E140" i="12"/>
  <c r="C151" i="12"/>
  <c r="E151" i="12" s="1"/>
  <c r="E147" i="12"/>
  <c r="C155" i="12"/>
  <c r="E155" i="12" s="1"/>
  <c r="E154" i="12"/>
  <c r="D155" i="11"/>
  <c r="D151" i="11"/>
  <c r="D145" i="11"/>
  <c r="D134" i="11"/>
  <c r="D129" i="11"/>
  <c r="D96" i="11"/>
  <c r="D86" i="11"/>
  <c r="D162" i="11"/>
  <c r="D38" i="11"/>
  <c r="D33" i="11"/>
  <c r="D25" i="11"/>
  <c r="D20" i="11"/>
  <c r="D27" i="11" s="1"/>
  <c r="D34" i="11" s="1"/>
  <c r="G5" i="11"/>
  <c r="C20" i="11"/>
  <c r="E9" i="11"/>
  <c r="C25" i="11"/>
  <c r="E25" i="11" s="1"/>
  <c r="E23" i="11"/>
  <c r="C33" i="11"/>
  <c r="E33" i="11" s="1"/>
  <c r="E29" i="11"/>
  <c r="C38" i="11"/>
  <c r="E38" i="11" s="1"/>
  <c r="E37" i="11"/>
  <c r="C161" i="11"/>
  <c r="C56" i="11"/>
  <c r="E56" i="11" s="1"/>
  <c r="E41" i="11"/>
  <c r="C162" i="11"/>
  <c r="E162" i="11" s="1"/>
  <c r="E42" i="11"/>
  <c r="C86" i="11"/>
  <c r="E58" i="11"/>
  <c r="E59" i="11"/>
  <c r="E85" i="11"/>
  <c r="C96" i="11"/>
  <c r="E90" i="11"/>
  <c r="C129" i="11"/>
  <c r="E129" i="11" s="1"/>
  <c r="E98" i="11"/>
  <c r="C134" i="11"/>
  <c r="E134" i="11" s="1"/>
  <c r="E131" i="11"/>
  <c r="C145" i="11"/>
  <c r="E145" i="11" s="1"/>
  <c r="E140" i="11"/>
  <c r="C151" i="11"/>
  <c r="E151" i="11" s="1"/>
  <c r="E147" i="11"/>
  <c r="C155" i="11"/>
  <c r="E155" i="11" s="1"/>
  <c r="E154" i="11"/>
  <c r="D155" i="10"/>
  <c r="D151" i="10"/>
  <c r="D145" i="10"/>
  <c r="D134" i="10"/>
  <c r="D129" i="10"/>
  <c r="D96" i="10"/>
  <c r="D86" i="10"/>
  <c r="D162" i="10"/>
  <c r="D38" i="10"/>
  <c r="D33" i="10"/>
  <c r="D25" i="10"/>
  <c r="D20" i="10"/>
  <c r="D27" i="10" s="1"/>
  <c r="G5" i="10"/>
  <c r="C20" i="10"/>
  <c r="E9" i="10"/>
  <c r="E10" i="10"/>
  <c r="E11" i="10"/>
  <c r="E12" i="10"/>
  <c r="E13" i="10"/>
  <c r="E14" i="10"/>
  <c r="E16" i="10"/>
  <c r="E17" i="10"/>
  <c r="E19" i="10"/>
  <c r="C25" i="10"/>
  <c r="E25" i="10" s="1"/>
  <c r="E23" i="10"/>
  <c r="C33" i="10"/>
  <c r="E33" i="10" s="1"/>
  <c r="E29" i="10"/>
  <c r="E30" i="10"/>
  <c r="E31" i="10"/>
  <c r="C38" i="10"/>
  <c r="E38" i="10" s="1"/>
  <c r="E37" i="10"/>
  <c r="C161" i="10"/>
  <c r="C56" i="10"/>
  <c r="E41" i="10"/>
  <c r="C162" i="10"/>
  <c r="E162" i="10" s="1"/>
  <c r="E42" i="10"/>
  <c r="E43" i="10"/>
  <c r="E45" i="10"/>
  <c r="E46" i="10"/>
  <c r="E47" i="10"/>
  <c r="E48" i="10"/>
  <c r="E49" i="10"/>
  <c r="E50" i="10"/>
  <c r="E51" i="10"/>
  <c r="E54" i="10"/>
  <c r="E55" i="10"/>
  <c r="C86" i="10"/>
  <c r="E58" i="10"/>
  <c r="E59" i="10"/>
  <c r="E60" i="10"/>
  <c r="E61" i="10"/>
  <c r="E62" i="10"/>
  <c r="E63" i="10"/>
  <c r="E64" i="10"/>
  <c r="E65" i="10"/>
  <c r="E69" i="10"/>
  <c r="E70" i="10"/>
  <c r="E71" i="10"/>
  <c r="E72" i="10"/>
  <c r="E75" i="10"/>
  <c r="E77" i="10"/>
  <c r="E79" i="10"/>
  <c r="E80" i="10"/>
  <c r="E81" i="10"/>
  <c r="E82" i="10"/>
  <c r="E83" i="10"/>
  <c r="E84" i="10"/>
  <c r="E85" i="10"/>
  <c r="C96" i="10"/>
  <c r="E90" i="10"/>
  <c r="C129" i="10"/>
  <c r="E129" i="10" s="1"/>
  <c r="E98" i="10"/>
  <c r="C134" i="10"/>
  <c r="E134" i="10" s="1"/>
  <c r="E131" i="10"/>
  <c r="E132" i="10"/>
  <c r="C145" i="10"/>
  <c r="E145" i="10" s="1"/>
  <c r="E140" i="10"/>
  <c r="E143" i="10"/>
  <c r="C151" i="10"/>
  <c r="E151" i="10" s="1"/>
  <c r="E147" i="10"/>
  <c r="E150" i="10"/>
  <c r="C155" i="10"/>
  <c r="E155" i="10" s="1"/>
  <c r="E154" i="10"/>
  <c r="D155" i="9"/>
  <c r="D151" i="9"/>
  <c r="D145" i="9"/>
  <c r="D134" i="9"/>
  <c r="D129" i="9"/>
  <c r="D96" i="9"/>
  <c r="D86" i="9"/>
  <c r="D162" i="9"/>
  <c r="D38" i="9"/>
  <c r="D33" i="9"/>
  <c r="D25" i="9"/>
  <c r="D20" i="9"/>
  <c r="G5" i="9"/>
  <c r="C20" i="9"/>
  <c r="O20" i="14" s="1"/>
  <c r="E9" i="9"/>
  <c r="E10" i="9"/>
  <c r="E11" i="9"/>
  <c r="E12" i="9"/>
  <c r="E13" i="9"/>
  <c r="E14" i="9"/>
  <c r="E16" i="9"/>
  <c r="E17" i="9"/>
  <c r="E19" i="9"/>
  <c r="C25" i="9"/>
  <c r="E25" i="9" s="1"/>
  <c r="E23" i="9"/>
  <c r="C33" i="9"/>
  <c r="E33" i="9" s="1"/>
  <c r="E29" i="9"/>
  <c r="E30" i="9"/>
  <c r="E31" i="9"/>
  <c r="C38" i="9"/>
  <c r="E38" i="9" s="1"/>
  <c r="E37" i="9"/>
  <c r="C161" i="9"/>
  <c r="C56" i="9"/>
  <c r="E41" i="9"/>
  <c r="C162" i="9"/>
  <c r="E162" i="9" s="1"/>
  <c r="E42" i="9"/>
  <c r="E43" i="9"/>
  <c r="E45" i="9"/>
  <c r="E46" i="9"/>
  <c r="E47" i="9"/>
  <c r="E48" i="9"/>
  <c r="E49" i="9"/>
  <c r="E50" i="9"/>
  <c r="E51" i="9"/>
  <c r="E54" i="9"/>
  <c r="E55" i="9"/>
  <c r="C86" i="9"/>
  <c r="E58" i="9"/>
  <c r="E59" i="9"/>
  <c r="E60" i="9"/>
  <c r="E61" i="9"/>
  <c r="E62" i="9"/>
  <c r="E63" i="9"/>
  <c r="E64" i="9"/>
  <c r="E65" i="9"/>
  <c r="E67" i="9"/>
  <c r="E69" i="9"/>
  <c r="E70" i="9"/>
  <c r="E71" i="9"/>
  <c r="E72" i="9"/>
  <c r="E74" i="9"/>
  <c r="E75" i="9"/>
  <c r="E77" i="9"/>
  <c r="E79" i="9"/>
  <c r="E80" i="9"/>
  <c r="E81" i="9"/>
  <c r="E82" i="9"/>
  <c r="E83" i="9"/>
  <c r="E84" i="9"/>
  <c r="E85" i="9"/>
  <c r="C96" i="9"/>
  <c r="E90" i="9"/>
  <c r="C129" i="9"/>
  <c r="E129" i="9" s="1"/>
  <c r="E98" i="9"/>
  <c r="C134" i="9"/>
  <c r="E134" i="9" s="1"/>
  <c r="E131" i="9"/>
  <c r="E132" i="9"/>
  <c r="C145" i="9"/>
  <c r="E145" i="9" s="1"/>
  <c r="E140" i="9"/>
  <c r="E143" i="9"/>
  <c r="C151" i="9"/>
  <c r="E151" i="9" s="1"/>
  <c r="E147" i="9"/>
  <c r="E150" i="9"/>
  <c r="C155" i="9"/>
  <c r="E155" i="9" s="1"/>
  <c r="E154" i="9"/>
  <c r="D155" i="8"/>
  <c r="D151" i="8"/>
  <c r="D145" i="8"/>
  <c r="D134" i="8"/>
  <c r="D129" i="8"/>
  <c r="D96" i="8"/>
  <c r="D86" i="8"/>
  <c r="D162" i="8"/>
  <c r="D38" i="8"/>
  <c r="D33" i="8"/>
  <c r="D25" i="8"/>
  <c r="D20" i="8"/>
  <c r="D27" i="8" s="1"/>
  <c r="G5" i="8"/>
  <c r="C20" i="8"/>
  <c r="E9" i="8"/>
  <c r="E10" i="8"/>
  <c r="E11" i="8"/>
  <c r="E12" i="8"/>
  <c r="E13" i="8"/>
  <c r="E14" i="8"/>
  <c r="E16" i="8"/>
  <c r="E17" i="8"/>
  <c r="E19" i="8"/>
  <c r="C25" i="8"/>
  <c r="E25" i="8" s="1"/>
  <c r="E23" i="8"/>
  <c r="C33" i="8"/>
  <c r="E33" i="8" s="1"/>
  <c r="E29" i="8"/>
  <c r="E30" i="8"/>
  <c r="E31" i="8"/>
  <c r="C38" i="8"/>
  <c r="E38" i="8" s="1"/>
  <c r="E37" i="8"/>
  <c r="C161" i="8"/>
  <c r="C56" i="8"/>
  <c r="E41" i="8"/>
  <c r="C162" i="8"/>
  <c r="E162" i="8" s="1"/>
  <c r="E42" i="8"/>
  <c r="E43" i="8"/>
  <c r="E45" i="8"/>
  <c r="E46" i="8"/>
  <c r="E47" i="8"/>
  <c r="E48" i="8"/>
  <c r="E49" i="8"/>
  <c r="E50" i="8"/>
  <c r="E51" i="8"/>
  <c r="E54" i="8"/>
  <c r="E55" i="8"/>
  <c r="C86" i="8"/>
  <c r="E58" i="8"/>
  <c r="E59" i="8"/>
  <c r="E60" i="8"/>
  <c r="E61" i="8"/>
  <c r="E62" i="8"/>
  <c r="E63" i="8"/>
  <c r="E64" i="8"/>
  <c r="E65" i="8"/>
  <c r="E67" i="8"/>
  <c r="E69" i="8"/>
  <c r="E70" i="8"/>
  <c r="E71" i="8"/>
  <c r="E72" i="8"/>
  <c r="E74" i="8"/>
  <c r="E75" i="8"/>
  <c r="E77" i="8"/>
  <c r="E79" i="8"/>
  <c r="E80" i="8"/>
  <c r="E81" i="8"/>
  <c r="E82" i="8"/>
  <c r="E83" i="8"/>
  <c r="E84" i="8"/>
  <c r="E85" i="8"/>
  <c r="C96" i="8"/>
  <c r="E90" i="8"/>
  <c r="C129" i="8"/>
  <c r="E129" i="8" s="1"/>
  <c r="E98" i="8"/>
  <c r="C134" i="8"/>
  <c r="E134" i="8" s="1"/>
  <c r="E131" i="8"/>
  <c r="E132" i="8"/>
  <c r="C145" i="8"/>
  <c r="E145" i="8" s="1"/>
  <c r="E140" i="8"/>
  <c r="E143" i="8"/>
  <c r="C151" i="8"/>
  <c r="E151" i="8" s="1"/>
  <c r="E147" i="8"/>
  <c r="E150" i="8"/>
  <c r="C155" i="8"/>
  <c r="E155" i="8" s="1"/>
  <c r="E154" i="8"/>
  <c r="D155" i="7"/>
  <c r="D151" i="7"/>
  <c r="D145" i="7"/>
  <c r="D134" i="7"/>
  <c r="D129" i="7"/>
  <c r="D96" i="7"/>
  <c r="D86" i="7"/>
  <c r="D162" i="7"/>
  <c r="D38" i="7"/>
  <c r="D33" i="7"/>
  <c r="D25" i="7"/>
  <c r="D20" i="7"/>
  <c r="D27" i="7" s="1"/>
  <c r="G5" i="7"/>
  <c r="C20" i="7"/>
  <c r="E9" i="7"/>
  <c r="E10" i="7"/>
  <c r="E11" i="7"/>
  <c r="E12" i="7"/>
  <c r="E13" i="7"/>
  <c r="E14" i="7"/>
  <c r="E16" i="7"/>
  <c r="E17" i="7"/>
  <c r="E19" i="7"/>
  <c r="C25" i="7"/>
  <c r="E25" i="7" s="1"/>
  <c r="E23" i="7"/>
  <c r="C33" i="7"/>
  <c r="E33" i="7" s="1"/>
  <c r="E29" i="7"/>
  <c r="E30" i="7"/>
  <c r="E31" i="7"/>
  <c r="C38" i="7"/>
  <c r="E38" i="7" s="1"/>
  <c r="E37" i="7"/>
  <c r="C161" i="7"/>
  <c r="C56" i="7"/>
  <c r="E41" i="7"/>
  <c r="C162" i="7"/>
  <c r="E162" i="7" s="1"/>
  <c r="E42" i="7"/>
  <c r="E43" i="7"/>
  <c r="E45" i="7"/>
  <c r="E46" i="7"/>
  <c r="E47" i="7"/>
  <c r="E48" i="7"/>
  <c r="E49" i="7"/>
  <c r="E50" i="7"/>
  <c r="E51" i="7"/>
  <c r="E54" i="7"/>
  <c r="E55" i="7"/>
  <c r="C86" i="7"/>
  <c r="E58" i="7"/>
  <c r="E59" i="7"/>
  <c r="E60" i="7"/>
  <c r="E61" i="7"/>
  <c r="E62" i="7"/>
  <c r="E63" i="7"/>
  <c r="E64" i="7"/>
  <c r="E65" i="7"/>
  <c r="E67" i="7"/>
  <c r="E69" i="7"/>
  <c r="E70" i="7"/>
  <c r="E71" i="7"/>
  <c r="E72" i="7"/>
  <c r="E74" i="7"/>
  <c r="E75" i="7"/>
  <c r="E77" i="7"/>
  <c r="E79" i="7"/>
  <c r="E80" i="7"/>
  <c r="E81" i="7"/>
  <c r="E82" i="7"/>
  <c r="E83" i="7"/>
  <c r="E84" i="7"/>
  <c r="E85" i="7"/>
  <c r="C96" i="7"/>
  <c r="E90" i="7"/>
  <c r="C129" i="7"/>
  <c r="E129" i="7" s="1"/>
  <c r="E98" i="7"/>
  <c r="C134" i="7"/>
  <c r="E134" i="7" s="1"/>
  <c r="E131" i="7"/>
  <c r="E132" i="7"/>
  <c r="C145" i="7"/>
  <c r="E145" i="7" s="1"/>
  <c r="E140" i="7"/>
  <c r="E143" i="7"/>
  <c r="C151" i="7"/>
  <c r="E151" i="7" s="1"/>
  <c r="E147" i="7"/>
  <c r="E150" i="7"/>
  <c r="C155" i="7"/>
  <c r="E155" i="7" s="1"/>
  <c r="E154" i="7"/>
  <c r="D155" i="6"/>
  <c r="D151" i="6"/>
  <c r="D145" i="6"/>
  <c r="D134" i="6"/>
  <c r="D129" i="6"/>
  <c r="D96" i="6"/>
  <c r="D86" i="6"/>
  <c r="D162" i="6"/>
  <c r="D38" i="6"/>
  <c r="D33" i="6"/>
  <c r="D25" i="6"/>
  <c r="D20" i="6"/>
  <c r="D27" i="6" s="1"/>
  <c r="G5" i="6"/>
  <c r="C20" i="6"/>
  <c r="E9" i="6"/>
  <c r="E10" i="6"/>
  <c r="E11" i="6"/>
  <c r="E12" i="6"/>
  <c r="E13" i="6"/>
  <c r="E14" i="6"/>
  <c r="E16" i="6"/>
  <c r="E17" i="6"/>
  <c r="E19" i="6"/>
  <c r="C25" i="6"/>
  <c r="E25" i="6" s="1"/>
  <c r="E23" i="6"/>
  <c r="C33" i="6"/>
  <c r="E33" i="6" s="1"/>
  <c r="E29" i="6"/>
  <c r="E30" i="6"/>
  <c r="E31" i="6"/>
  <c r="C38" i="6"/>
  <c r="E38" i="6" s="1"/>
  <c r="E37" i="6"/>
  <c r="C161" i="6"/>
  <c r="C56" i="6"/>
  <c r="E41" i="6"/>
  <c r="C162" i="6"/>
  <c r="E162" i="6" s="1"/>
  <c r="E42" i="6"/>
  <c r="E43" i="6"/>
  <c r="E45" i="6"/>
  <c r="E46" i="6"/>
  <c r="E47" i="6"/>
  <c r="E48" i="6"/>
  <c r="E49" i="6"/>
  <c r="E50" i="6"/>
  <c r="E51" i="6"/>
  <c r="E54" i="6"/>
  <c r="E55" i="6"/>
  <c r="C86" i="6"/>
  <c r="E58" i="6"/>
  <c r="E59" i="6"/>
  <c r="E60" i="6"/>
  <c r="E61" i="6"/>
  <c r="E62" i="6"/>
  <c r="E63" i="6"/>
  <c r="E64" i="6"/>
  <c r="E65" i="6"/>
  <c r="E69" i="6"/>
  <c r="E70" i="6"/>
  <c r="E71" i="6"/>
  <c r="E72" i="6"/>
  <c r="E74" i="6"/>
  <c r="E75" i="6"/>
  <c r="E77" i="6"/>
  <c r="E79" i="6"/>
  <c r="E80" i="6"/>
  <c r="E81" i="6"/>
  <c r="E82" i="6"/>
  <c r="E83" i="6"/>
  <c r="E84" i="6"/>
  <c r="E85" i="6"/>
  <c r="C96" i="6"/>
  <c r="E90" i="6"/>
  <c r="C129" i="6"/>
  <c r="E129" i="6" s="1"/>
  <c r="E98" i="6"/>
  <c r="C134" i="6"/>
  <c r="E134" i="6" s="1"/>
  <c r="E131" i="6"/>
  <c r="E132" i="6"/>
  <c r="C145" i="6"/>
  <c r="E145" i="6" s="1"/>
  <c r="E140" i="6"/>
  <c r="E143" i="6"/>
  <c r="C151" i="6"/>
  <c r="E151" i="6" s="1"/>
  <c r="E147" i="6"/>
  <c r="E150" i="6"/>
  <c r="C155" i="6"/>
  <c r="E155" i="6" s="1"/>
  <c r="E154" i="6"/>
  <c r="D155" i="5"/>
  <c r="D151" i="5"/>
  <c r="D145" i="5"/>
  <c r="D134" i="5"/>
  <c r="D129" i="5"/>
  <c r="D96" i="5"/>
  <c r="D86" i="5"/>
  <c r="D162" i="5"/>
  <c r="D38" i="5"/>
  <c r="D33" i="5"/>
  <c r="D25" i="5"/>
  <c r="D20" i="5"/>
  <c r="D27" i="5" s="1"/>
  <c r="G5" i="5"/>
  <c r="C20" i="5"/>
  <c r="E9" i="5"/>
  <c r="E10" i="5"/>
  <c r="E11" i="5"/>
  <c r="E12" i="5"/>
  <c r="E13" i="5"/>
  <c r="E14" i="5"/>
  <c r="E16" i="5"/>
  <c r="E17" i="5"/>
  <c r="E19" i="5"/>
  <c r="C25" i="5"/>
  <c r="E25" i="5" s="1"/>
  <c r="E23" i="5"/>
  <c r="C33" i="5"/>
  <c r="E33" i="5" s="1"/>
  <c r="E29" i="5"/>
  <c r="E30" i="5"/>
  <c r="E31" i="5"/>
  <c r="C38" i="5"/>
  <c r="E38" i="5" s="1"/>
  <c r="E37" i="5"/>
  <c r="C161" i="5"/>
  <c r="C56" i="5"/>
  <c r="E41" i="5"/>
  <c r="C162" i="5"/>
  <c r="E162" i="5" s="1"/>
  <c r="E42" i="5"/>
  <c r="E43" i="5"/>
  <c r="E45" i="5"/>
  <c r="E46" i="5"/>
  <c r="E47" i="5"/>
  <c r="E48" i="5"/>
  <c r="E49" i="5"/>
  <c r="E50" i="5"/>
  <c r="E51" i="5"/>
  <c r="E54" i="5"/>
  <c r="E55" i="5"/>
  <c r="C86" i="5"/>
  <c r="E58" i="5"/>
  <c r="E59" i="5"/>
  <c r="E60" i="5"/>
  <c r="E61" i="5"/>
  <c r="E62" i="5"/>
  <c r="E63" i="5"/>
  <c r="E64" i="5"/>
  <c r="E65" i="5"/>
  <c r="E67" i="5"/>
  <c r="E69" i="5"/>
  <c r="E70" i="5"/>
  <c r="E71" i="5"/>
  <c r="E72" i="5"/>
  <c r="E74" i="5"/>
  <c r="E75" i="5"/>
  <c r="E77" i="5"/>
  <c r="E78" i="5"/>
  <c r="E79" i="5"/>
  <c r="E80" i="5"/>
  <c r="E81" i="5"/>
  <c r="E82" i="5"/>
  <c r="E83" i="5"/>
  <c r="E84" i="5"/>
  <c r="E85" i="5"/>
  <c r="C96" i="5"/>
  <c r="E90" i="5"/>
  <c r="C129" i="5"/>
  <c r="E129" i="5" s="1"/>
  <c r="E98" i="5"/>
  <c r="C134" i="5"/>
  <c r="E134" i="5" s="1"/>
  <c r="E131" i="5"/>
  <c r="E132" i="5"/>
  <c r="C145" i="5"/>
  <c r="E145" i="5" s="1"/>
  <c r="E140" i="5"/>
  <c r="E143" i="5"/>
  <c r="C151" i="5"/>
  <c r="E151" i="5" s="1"/>
  <c r="E147" i="5"/>
  <c r="E150" i="5"/>
  <c r="C155" i="5"/>
  <c r="E155" i="5" s="1"/>
  <c r="E154" i="5"/>
  <c r="D155" i="4"/>
  <c r="D151" i="4"/>
  <c r="D145" i="4"/>
  <c r="D134" i="4"/>
  <c r="D129" i="4"/>
  <c r="D96" i="4"/>
  <c r="D86" i="4"/>
  <c r="D162" i="4"/>
  <c r="D38" i="4"/>
  <c r="D33" i="4"/>
  <c r="D25" i="4"/>
  <c r="D20" i="4"/>
  <c r="D27" i="4" s="1"/>
  <c r="D34" i="4" s="1"/>
  <c r="G5" i="4"/>
  <c r="C20" i="4"/>
  <c r="E9" i="4"/>
  <c r="C25" i="4"/>
  <c r="E25" i="4" s="1"/>
  <c r="E23" i="4"/>
  <c r="C33" i="4"/>
  <c r="E33" i="4" s="1"/>
  <c r="E29" i="4"/>
  <c r="C38" i="4"/>
  <c r="E38" i="4" s="1"/>
  <c r="E37" i="4"/>
  <c r="C161" i="4"/>
  <c r="C56" i="4"/>
  <c r="E56" i="4" s="1"/>
  <c r="E41" i="4"/>
  <c r="C162" i="4"/>
  <c r="E162" i="4" s="1"/>
  <c r="E42" i="4"/>
  <c r="C86" i="4"/>
  <c r="E58" i="4"/>
  <c r="C96" i="4"/>
  <c r="E90" i="4"/>
  <c r="E91" i="4"/>
  <c r="E92" i="4"/>
  <c r="E94" i="4"/>
  <c r="C129" i="4"/>
  <c r="E129" i="4" s="1"/>
  <c r="E98" i="4"/>
  <c r="E99" i="4"/>
  <c r="E100" i="4"/>
  <c r="E101" i="4"/>
  <c r="E104" i="4"/>
  <c r="E105" i="4"/>
  <c r="E108" i="4"/>
  <c r="E109" i="4"/>
  <c r="E110" i="4"/>
  <c r="E111" i="4"/>
  <c r="E112" i="4"/>
  <c r="E113" i="4"/>
  <c r="E114" i="4"/>
  <c r="E115" i="4"/>
  <c r="E117" i="4"/>
  <c r="E119" i="4"/>
  <c r="E120" i="4"/>
  <c r="E121" i="4"/>
  <c r="E122" i="4"/>
  <c r="E123" i="4"/>
  <c r="E125" i="4"/>
  <c r="E127" i="4"/>
  <c r="E128" i="4"/>
  <c r="C134" i="4"/>
  <c r="E134" i="4" s="1"/>
  <c r="E131" i="4"/>
  <c r="C145" i="4"/>
  <c r="E145" i="4" s="1"/>
  <c r="E140" i="4"/>
  <c r="E142" i="4"/>
  <c r="E144" i="4"/>
  <c r="C151" i="4"/>
  <c r="E151" i="4" s="1"/>
  <c r="E147" i="4"/>
  <c r="E149" i="4"/>
  <c r="C155" i="4"/>
  <c r="E155" i="4" s="1"/>
  <c r="E154" i="4"/>
  <c r="D155" i="3"/>
  <c r="D151" i="3"/>
  <c r="D145" i="3"/>
  <c r="D134" i="3"/>
  <c r="D129" i="3"/>
  <c r="D96" i="3"/>
  <c r="D86" i="3"/>
  <c r="D162" i="3"/>
  <c r="D38" i="3"/>
  <c r="D33" i="3"/>
  <c r="D25" i="3"/>
  <c r="D20" i="3"/>
  <c r="D27" i="3" s="1"/>
  <c r="D34" i="3" s="1"/>
  <c r="G5" i="3"/>
  <c r="C20" i="3"/>
  <c r="E9" i="3"/>
  <c r="C25" i="3"/>
  <c r="E25" i="3" s="1"/>
  <c r="E23" i="3"/>
  <c r="C33" i="3"/>
  <c r="E33" i="3" s="1"/>
  <c r="E29" i="3"/>
  <c r="C38" i="3"/>
  <c r="E38" i="3" s="1"/>
  <c r="E37" i="3"/>
  <c r="C161" i="3"/>
  <c r="C56" i="3"/>
  <c r="E56" i="3" s="1"/>
  <c r="E41" i="3"/>
  <c r="C162" i="3"/>
  <c r="E162" i="3" s="1"/>
  <c r="E42" i="3"/>
  <c r="C86" i="3"/>
  <c r="E58" i="3"/>
  <c r="C96" i="3"/>
  <c r="E90" i="3"/>
  <c r="C129" i="3"/>
  <c r="E129" i="3" s="1"/>
  <c r="E98" i="3"/>
  <c r="C134" i="3"/>
  <c r="E134" i="3" s="1"/>
  <c r="E131" i="3"/>
  <c r="C145" i="3"/>
  <c r="E145" i="3" s="1"/>
  <c r="E140" i="3"/>
  <c r="C151" i="3"/>
  <c r="E151" i="3" s="1"/>
  <c r="E147" i="3"/>
  <c r="C155" i="3"/>
  <c r="E155" i="3" s="1"/>
  <c r="E154" i="3"/>
  <c r="D155" i="2"/>
  <c r="D151" i="2"/>
  <c r="D145" i="2"/>
  <c r="D134" i="2"/>
  <c r="D129" i="2"/>
  <c r="D96" i="2"/>
  <c r="D86" i="2"/>
  <c r="D162" i="2"/>
  <c r="D38" i="2"/>
  <c r="D6" i="16"/>
  <c r="C6" i="16"/>
  <c r="D25" i="2"/>
  <c r="B5" i="16"/>
  <c r="D5" i="16"/>
  <c r="D7" i="16" s="1"/>
  <c r="D8" i="16" s="1"/>
  <c r="C5" i="16"/>
  <c r="C7" i="16" s="1"/>
  <c r="C8" i="16" s="1"/>
  <c r="D20" i="2"/>
  <c r="D27" i="2" s="1"/>
  <c r="G5" i="2"/>
  <c r="C20" i="2"/>
  <c r="E9" i="2"/>
  <c r="E10" i="2"/>
  <c r="E11" i="2"/>
  <c r="E12" i="2"/>
  <c r="E13" i="2"/>
  <c r="E14" i="2"/>
  <c r="E16" i="2"/>
  <c r="E17" i="2"/>
  <c r="E19" i="2"/>
  <c r="C25" i="2"/>
  <c r="E25" i="2" s="1"/>
  <c r="E23" i="2"/>
  <c r="C33" i="2"/>
  <c r="E29" i="2"/>
  <c r="E30" i="2"/>
  <c r="E31" i="2"/>
  <c r="C38" i="2"/>
  <c r="E38" i="2" s="1"/>
  <c r="E37" i="2"/>
  <c r="C161" i="2"/>
  <c r="C56" i="2"/>
  <c r="E41" i="2"/>
  <c r="C162" i="2"/>
  <c r="E162" i="2" s="1"/>
  <c r="E42" i="2"/>
  <c r="E43" i="2"/>
  <c r="E45" i="2"/>
  <c r="E46" i="2"/>
  <c r="E47" i="2"/>
  <c r="E48" i="2"/>
  <c r="E49" i="2"/>
  <c r="E50" i="2"/>
  <c r="E51" i="2"/>
  <c r="E54" i="2"/>
  <c r="E55" i="2"/>
  <c r="C86" i="2"/>
  <c r="E58" i="2"/>
  <c r="E59" i="2"/>
  <c r="E60" i="2"/>
  <c r="E61" i="2"/>
  <c r="E62" i="2"/>
  <c r="E63" i="2"/>
  <c r="E64" i="2"/>
  <c r="E65" i="2"/>
  <c r="E67" i="2"/>
  <c r="E69" i="2"/>
  <c r="E70" i="2"/>
  <c r="E71" i="2"/>
  <c r="E72" i="2"/>
  <c r="E74" i="2"/>
  <c r="E75" i="2"/>
  <c r="E77" i="2"/>
  <c r="E78" i="2"/>
  <c r="E79" i="2"/>
  <c r="E80" i="2"/>
  <c r="E81" i="2"/>
  <c r="E82" i="2"/>
  <c r="E83" i="2"/>
  <c r="E84" i="2"/>
  <c r="E85" i="2"/>
  <c r="C96" i="2"/>
  <c r="E90" i="2"/>
  <c r="E91" i="2"/>
  <c r="E92" i="2"/>
  <c r="E94" i="2"/>
  <c r="C129" i="2"/>
  <c r="E129" i="2" s="1"/>
  <c r="E98" i="2"/>
  <c r="E99" i="2"/>
  <c r="E100" i="2"/>
  <c r="E101" i="2"/>
  <c r="E104" i="2"/>
  <c r="E105" i="2"/>
  <c r="E108" i="2"/>
  <c r="E109" i="2"/>
  <c r="E110" i="2"/>
  <c r="E111" i="2"/>
  <c r="E112" i="2"/>
  <c r="E113" i="2"/>
  <c r="E114" i="2"/>
  <c r="E115" i="2"/>
  <c r="E117" i="2"/>
  <c r="E119" i="2"/>
  <c r="E120" i="2"/>
  <c r="E121" i="2"/>
  <c r="E122" i="2"/>
  <c r="E123" i="2"/>
  <c r="E125" i="2"/>
  <c r="E127" i="2"/>
  <c r="E128" i="2"/>
  <c r="C134" i="2"/>
  <c r="E134" i="2" s="1"/>
  <c r="E131" i="2"/>
  <c r="C145" i="2"/>
  <c r="E145" i="2" s="1"/>
  <c r="E140" i="2"/>
  <c r="E142" i="2"/>
  <c r="E144" i="2"/>
  <c r="C151" i="2"/>
  <c r="E151" i="2" s="1"/>
  <c r="E147" i="2"/>
  <c r="E149" i="2"/>
  <c r="C155" i="2"/>
  <c r="E155" i="2" s="1"/>
  <c r="E154" i="2"/>
  <c r="D33" i="2" l="1"/>
  <c r="B6" i="16"/>
  <c r="B7" i="16" s="1"/>
  <c r="B8" i="16" s="1"/>
  <c r="D34" i="5"/>
  <c r="P21" i="14"/>
  <c r="D34" i="6"/>
  <c r="P24" i="14"/>
  <c r="D34" i="7"/>
  <c r="P19" i="14"/>
  <c r="D34" i="8"/>
  <c r="P23" i="14"/>
  <c r="D27" i="9"/>
  <c r="D34" i="9" s="1"/>
  <c r="P20" i="14"/>
  <c r="Q20" i="14" s="1"/>
  <c r="D34" i="10"/>
  <c r="P22" i="14"/>
  <c r="T17" i="14"/>
  <c r="N17" i="14"/>
  <c r="H17" i="14"/>
  <c r="B17" i="14"/>
  <c r="C135" i="13"/>
  <c r="E96" i="13"/>
  <c r="C87" i="13"/>
  <c r="E86" i="13"/>
  <c r="C163" i="13"/>
  <c r="E163" i="13" s="1"/>
  <c r="E161" i="13"/>
  <c r="C27" i="13"/>
  <c r="E20" i="13"/>
  <c r="I20" i="13"/>
  <c r="I27" i="13" s="1"/>
  <c r="I33" i="13"/>
  <c r="I38" i="13"/>
  <c r="I161" i="13"/>
  <c r="I56" i="13"/>
  <c r="I162" i="13"/>
  <c r="I86" i="13"/>
  <c r="I87" i="13" s="1"/>
  <c r="I96" i="13"/>
  <c r="I129" i="13"/>
  <c r="I134" i="13"/>
  <c r="I135" i="13" s="1"/>
  <c r="I136" i="13" s="1"/>
  <c r="I145" i="13"/>
  <c r="I151" i="13"/>
  <c r="I155" i="13"/>
  <c r="J149" i="13"/>
  <c r="H149" i="13"/>
  <c r="J148" i="13"/>
  <c r="H148" i="13"/>
  <c r="J144" i="13"/>
  <c r="H144" i="13"/>
  <c r="J142" i="13"/>
  <c r="H142" i="13"/>
  <c r="J141" i="13"/>
  <c r="H141" i="13"/>
  <c r="J133" i="13"/>
  <c r="H133" i="13"/>
  <c r="H132" i="13"/>
  <c r="J128" i="13"/>
  <c r="H128" i="13"/>
  <c r="J127" i="13"/>
  <c r="H127" i="13"/>
  <c r="J126" i="13"/>
  <c r="H126" i="13"/>
  <c r="J125" i="13"/>
  <c r="H125" i="13"/>
  <c r="J124" i="13"/>
  <c r="H124" i="13"/>
  <c r="J123" i="13"/>
  <c r="H123" i="13"/>
  <c r="J122" i="13"/>
  <c r="H122" i="13"/>
  <c r="J121" i="13"/>
  <c r="H121" i="13"/>
  <c r="J120" i="13"/>
  <c r="H120" i="13"/>
  <c r="J119" i="13"/>
  <c r="H119" i="13"/>
  <c r="J118" i="13"/>
  <c r="H118" i="13"/>
  <c r="J117" i="13"/>
  <c r="H117" i="13"/>
  <c r="J116" i="13"/>
  <c r="H116" i="13"/>
  <c r="J115" i="13"/>
  <c r="H115" i="13"/>
  <c r="J114" i="13"/>
  <c r="H114" i="13"/>
  <c r="J113" i="13"/>
  <c r="H113" i="13"/>
  <c r="J112" i="13"/>
  <c r="H112" i="13"/>
  <c r="J111" i="13"/>
  <c r="H111" i="13"/>
  <c r="J110" i="13"/>
  <c r="H110" i="13"/>
  <c r="J109" i="13"/>
  <c r="H109" i="13"/>
  <c r="J108" i="13"/>
  <c r="H108" i="13"/>
  <c r="J107" i="13"/>
  <c r="H107" i="13"/>
  <c r="J106" i="13"/>
  <c r="H106" i="13"/>
  <c r="J105" i="13"/>
  <c r="H105" i="13"/>
  <c r="J104" i="13"/>
  <c r="H104" i="13"/>
  <c r="J103" i="13"/>
  <c r="H103" i="13"/>
  <c r="J102" i="13"/>
  <c r="H102" i="13"/>
  <c r="J101" i="13"/>
  <c r="H101" i="13"/>
  <c r="J100" i="13"/>
  <c r="H100" i="13"/>
  <c r="J99" i="13"/>
  <c r="H99" i="13"/>
  <c r="J95" i="13"/>
  <c r="H95" i="13"/>
  <c r="J94" i="13"/>
  <c r="H94" i="13"/>
  <c r="J93" i="13"/>
  <c r="H93" i="13"/>
  <c r="J92" i="13"/>
  <c r="H92" i="13"/>
  <c r="J91" i="13"/>
  <c r="H91" i="13"/>
  <c r="J85" i="13"/>
  <c r="H85" i="13"/>
  <c r="J84" i="13"/>
  <c r="H84" i="13"/>
  <c r="J83" i="13"/>
  <c r="H83" i="13"/>
  <c r="J82" i="13"/>
  <c r="H82" i="13"/>
  <c r="J81" i="13"/>
  <c r="H81" i="13"/>
  <c r="J80" i="13"/>
  <c r="H80" i="13"/>
  <c r="J79" i="13"/>
  <c r="H79" i="13"/>
  <c r="J78" i="13"/>
  <c r="H78" i="13"/>
  <c r="J77" i="13"/>
  <c r="H77" i="13"/>
  <c r="J76" i="13"/>
  <c r="H76" i="13"/>
  <c r="J75" i="13"/>
  <c r="H75" i="13"/>
  <c r="J74" i="13"/>
  <c r="H74" i="13"/>
  <c r="J73" i="13"/>
  <c r="H73" i="13"/>
  <c r="J72" i="13"/>
  <c r="H72" i="13"/>
  <c r="J71" i="13"/>
  <c r="H71" i="13"/>
  <c r="J70" i="13"/>
  <c r="H70" i="13"/>
  <c r="J69" i="13"/>
  <c r="H69" i="13"/>
  <c r="J68" i="13"/>
  <c r="H68" i="13"/>
  <c r="J67" i="13"/>
  <c r="H67" i="13"/>
  <c r="J66" i="13"/>
  <c r="H66" i="13"/>
  <c r="J65" i="13"/>
  <c r="H65" i="13"/>
  <c r="J64" i="13"/>
  <c r="H64" i="13"/>
  <c r="J63" i="13"/>
  <c r="H63" i="13"/>
  <c r="J62" i="13"/>
  <c r="H62" i="13"/>
  <c r="J61" i="13"/>
  <c r="H61" i="13"/>
  <c r="J60" i="13"/>
  <c r="H60" i="13"/>
  <c r="J59" i="13"/>
  <c r="H59" i="13"/>
  <c r="J55" i="13"/>
  <c r="H55" i="13"/>
  <c r="J54" i="13"/>
  <c r="H54" i="13"/>
  <c r="J53" i="13"/>
  <c r="H53" i="13"/>
  <c r="J52" i="13"/>
  <c r="H52" i="13"/>
  <c r="J51" i="13"/>
  <c r="H51" i="13"/>
  <c r="J50" i="13"/>
  <c r="H50" i="13"/>
  <c r="J49" i="13"/>
  <c r="H49" i="13"/>
  <c r="J48" i="13"/>
  <c r="H48" i="13"/>
  <c r="J47" i="13"/>
  <c r="H47" i="13"/>
  <c r="J46" i="13"/>
  <c r="H46" i="13"/>
  <c r="J45" i="13"/>
  <c r="H45" i="13"/>
  <c r="J44" i="13"/>
  <c r="H44" i="13"/>
  <c r="J43" i="13"/>
  <c r="H43" i="13"/>
  <c r="J32" i="13"/>
  <c r="H32" i="13"/>
  <c r="J31" i="13"/>
  <c r="H31" i="13"/>
  <c r="J30" i="13"/>
  <c r="H30" i="13"/>
  <c r="J26" i="13"/>
  <c r="H26" i="13"/>
  <c r="J24" i="13"/>
  <c r="H24" i="13"/>
  <c r="J19" i="13"/>
  <c r="H19" i="13"/>
  <c r="J18" i="13"/>
  <c r="H18" i="13"/>
  <c r="J17" i="13"/>
  <c r="H17" i="13"/>
  <c r="J16" i="13"/>
  <c r="H16" i="13"/>
  <c r="J15" i="13"/>
  <c r="H15" i="13"/>
  <c r="J14" i="13"/>
  <c r="H14" i="13"/>
  <c r="J13" i="13"/>
  <c r="H13" i="13"/>
  <c r="J12" i="13"/>
  <c r="H12" i="13"/>
  <c r="J11" i="13"/>
  <c r="H11" i="13"/>
  <c r="J10" i="13"/>
  <c r="H10" i="13"/>
  <c r="D161" i="13"/>
  <c r="D163" i="13" s="1"/>
  <c r="D56" i="13"/>
  <c r="E56" i="13" s="1"/>
  <c r="D87" i="13"/>
  <c r="D135" i="13"/>
  <c r="D136" i="13" s="1"/>
  <c r="D137" i="13" s="1"/>
  <c r="D30" i="14" s="1"/>
  <c r="C135" i="12"/>
  <c r="E96" i="12"/>
  <c r="C87" i="12"/>
  <c r="E87" i="12" s="1"/>
  <c r="E86" i="12"/>
  <c r="C163" i="12"/>
  <c r="E163" i="12" s="1"/>
  <c r="E161" i="12"/>
  <c r="C27" i="12"/>
  <c r="E20" i="12"/>
  <c r="I20" i="12"/>
  <c r="I27" i="12" s="1"/>
  <c r="I33" i="12"/>
  <c r="I38" i="12"/>
  <c r="I161" i="12"/>
  <c r="I56" i="12"/>
  <c r="I162" i="12"/>
  <c r="I86" i="12"/>
  <c r="I87" i="12" s="1"/>
  <c r="I96" i="12"/>
  <c r="I129" i="12"/>
  <c r="I134" i="12"/>
  <c r="I135" i="12" s="1"/>
  <c r="I136" i="12" s="1"/>
  <c r="I145" i="12"/>
  <c r="I151" i="12"/>
  <c r="I155" i="12"/>
  <c r="J149" i="12"/>
  <c r="H149" i="12"/>
  <c r="J148" i="12"/>
  <c r="H148" i="12"/>
  <c r="J144" i="12"/>
  <c r="H144" i="12"/>
  <c r="J142" i="12"/>
  <c r="H142" i="12"/>
  <c r="J141" i="12"/>
  <c r="H141" i="12"/>
  <c r="J133" i="12"/>
  <c r="H133" i="12"/>
  <c r="H132" i="12"/>
  <c r="J128" i="12"/>
  <c r="H128" i="12"/>
  <c r="J127" i="12"/>
  <c r="H127" i="12"/>
  <c r="J126" i="12"/>
  <c r="H126" i="12"/>
  <c r="J125" i="12"/>
  <c r="H125" i="12"/>
  <c r="J124" i="12"/>
  <c r="H124" i="12"/>
  <c r="J123" i="12"/>
  <c r="H123" i="12"/>
  <c r="J122" i="12"/>
  <c r="H122" i="12"/>
  <c r="J121" i="12"/>
  <c r="H121" i="12"/>
  <c r="J120" i="12"/>
  <c r="H120" i="12"/>
  <c r="J119" i="12"/>
  <c r="H119" i="12"/>
  <c r="J118" i="12"/>
  <c r="H118" i="12"/>
  <c r="J117" i="12"/>
  <c r="H117" i="12"/>
  <c r="J116" i="12"/>
  <c r="H116" i="12"/>
  <c r="J115" i="12"/>
  <c r="H115" i="12"/>
  <c r="J114" i="12"/>
  <c r="H114" i="12"/>
  <c r="J113" i="12"/>
  <c r="H113" i="12"/>
  <c r="J112" i="12"/>
  <c r="H112" i="12"/>
  <c r="J111" i="12"/>
  <c r="H111" i="12"/>
  <c r="J110" i="12"/>
  <c r="H110" i="12"/>
  <c r="J109" i="12"/>
  <c r="H109" i="12"/>
  <c r="J108" i="12"/>
  <c r="H108" i="12"/>
  <c r="J107" i="12"/>
  <c r="H107" i="12"/>
  <c r="J106" i="12"/>
  <c r="H106" i="12"/>
  <c r="J105" i="12"/>
  <c r="H105" i="12"/>
  <c r="J104" i="12"/>
  <c r="H104" i="12"/>
  <c r="J103" i="12"/>
  <c r="H103" i="12"/>
  <c r="J102" i="12"/>
  <c r="H102" i="12"/>
  <c r="J101" i="12"/>
  <c r="H101" i="12"/>
  <c r="J100" i="12"/>
  <c r="H100" i="12"/>
  <c r="J99" i="12"/>
  <c r="H99" i="12"/>
  <c r="J95" i="12"/>
  <c r="H95" i="12"/>
  <c r="J94" i="12"/>
  <c r="H94" i="12"/>
  <c r="J93" i="12"/>
  <c r="H93" i="12"/>
  <c r="J92" i="12"/>
  <c r="H92" i="12"/>
  <c r="J91" i="12"/>
  <c r="H91" i="12"/>
  <c r="J85" i="12"/>
  <c r="H85" i="12"/>
  <c r="J84" i="12"/>
  <c r="H84" i="12"/>
  <c r="J83" i="12"/>
  <c r="H83" i="12"/>
  <c r="J82" i="12"/>
  <c r="H82" i="12"/>
  <c r="J81" i="12"/>
  <c r="H81" i="12"/>
  <c r="J80" i="12"/>
  <c r="H80" i="12"/>
  <c r="J79" i="12"/>
  <c r="H79" i="12"/>
  <c r="J78" i="12"/>
  <c r="H78" i="12"/>
  <c r="J77" i="12"/>
  <c r="H77" i="12"/>
  <c r="J76" i="12"/>
  <c r="H76" i="12"/>
  <c r="J75" i="12"/>
  <c r="H75" i="12"/>
  <c r="J74" i="12"/>
  <c r="H74" i="12"/>
  <c r="J73" i="12"/>
  <c r="H73" i="12"/>
  <c r="J72" i="12"/>
  <c r="H72" i="12"/>
  <c r="J71" i="12"/>
  <c r="H71" i="12"/>
  <c r="J70" i="12"/>
  <c r="H70" i="12"/>
  <c r="J69" i="12"/>
  <c r="H69" i="12"/>
  <c r="J68" i="12"/>
  <c r="H68" i="12"/>
  <c r="J67" i="12"/>
  <c r="H67" i="12"/>
  <c r="J66" i="12"/>
  <c r="H66" i="12"/>
  <c r="J65" i="12"/>
  <c r="H65" i="12"/>
  <c r="J64" i="12"/>
  <c r="H64" i="12"/>
  <c r="J63" i="12"/>
  <c r="H63" i="12"/>
  <c r="J62" i="12"/>
  <c r="H62" i="12"/>
  <c r="J61" i="12"/>
  <c r="H61" i="12"/>
  <c r="J60" i="12"/>
  <c r="H60" i="12"/>
  <c r="J59" i="12"/>
  <c r="H59" i="12"/>
  <c r="J55" i="12"/>
  <c r="H55" i="12"/>
  <c r="J54" i="12"/>
  <c r="H54" i="12"/>
  <c r="J53" i="12"/>
  <c r="H53" i="12"/>
  <c r="J52" i="12"/>
  <c r="H52" i="12"/>
  <c r="J51" i="12"/>
  <c r="H51" i="12"/>
  <c r="J50" i="12"/>
  <c r="H50" i="12"/>
  <c r="J49" i="12"/>
  <c r="H49" i="12"/>
  <c r="J48" i="12"/>
  <c r="H48" i="12"/>
  <c r="J47" i="12"/>
  <c r="H47" i="12"/>
  <c r="J46" i="12"/>
  <c r="H46" i="12"/>
  <c r="J45" i="12"/>
  <c r="H45" i="12"/>
  <c r="J44" i="12"/>
  <c r="H44" i="12"/>
  <c r="J43" i="12"/>
  <c r="H43" i="12"/>
  <c r="J32" i="12"/>
  <c r="H32" i="12"/>
  <c r="J31" i="12"/>
  <c r="H31" i="12"/>
  <c r="J30" i="12"/>
  <c r="H30" i="12"/>
  <c r="J26" i="12"/>
  <c r="H26" i="12"/>
  <c r="J24" i="12"/>
  <c r="H24" i="12"/>
  <c r="J19" i="12"/>
  <c r="H19" i="12"/>
  <c r="J18" i="12"/>
  <c r="H18" i="12"/>
  <c r="J17" i="12"/>
  <c r="H17" i="12"/>
  <c r="J16" i="12"/>
  <c r="H16" i="12"/>
  <c r="J15" i="12"/>
  <c r="H15" i="12"/>
  <c r="J14" i="12"/>
  <c r="H14" i="12"/>
  <c r="J13" i="12"/>
  <c r="H13" i="12"/>
  <c r="J12" i="12"/>
  <c r="H12" i="12"/>
  <c r="J11" i="12"/>
  <c r="H11" i="12"/>
  <c r="J10" i="12"/>
  <c r="H10" i="12"/>
  <c r="D161" i="12"/>
  <c r="D163" i="12" s="1"/>
  <c r="D56" i="12"/>
  <c r="D87" i="12"/>
  <c r="D135" i="12"/>
  <c r="D136" i="12" s="1"/>
  <c r="D137" i="12" s="1"/>
  <c r="D29" i="14" s="1"/>
  <c r="C135" i="11"/>
  <c r="E96" i="11"/>
  <c r="C87" i="11"/>
  <c r="E86" i="11"/>
  <c r="C163" i="11"/>
  <c r="E161" i="11"/>
  <c r="C27" i="11"/>
  <c r="E20" i="11"/>
  <c r="I20" i="11"/>
  <c r="I27" i="11" s="1"/>
  <c r="I33" i="11"/>
  <c r="I38" i="11"/>
  <c r="I161" i="11"/>
  <c r="I56" i="11"/>
  <c r="I162" i="11"/>
  <c r="I86" i="11"/>
  <c r="I87" i="11" s="1"/>
  <c r="I96" i="11"/>
  <c r="I129" i="11"/>
  <c r="I134" i="11"/>
  <c r="I135" i="11" s="1"/>
  <c r="I136" i="11" s="1"/>
  <c r="I145" i="11"/>
  <c r="I151" i="11"/>
  <c r="I155" i="11"/>
  <c r="J149" i="11"/>
  <c r="H149" i="11"/>
  <c r="J148" i="11"/>
  <c r="H148" i="11"/>
  <c r="J144" i="11"/>
  <c r="H144" i="11"/>
  <c r="J142" i="11"/>
  <c r="H142" i="11"/>
  <c r="J141" i="11"/>
  <c r="H141" i="11"/>
  <c r="J133" i="11"/>
  <c r="H133" i="11"/>
  <c r="H132" i="11"/>
  <c r="J128" i="11"/>
  <c r="H128" i="11"/>
  <c r="J127" i="11"/>
  <c r="H127" i="11"/>
  <c r="J126" i="11"/>
  <c r="H126" i="11"/>
  <c r="J125" i="11"/>
  <c r="H125" i="11"/>
  <c r="J124" i="11"/>
  <c r="H124" i="11"/>
  <c r="J123" i="11"/>
  <c r="H123" i="11"/>
  <c r="J122" i="11"/>
  <c r="H122" i="11"/>
  <c r="J121" i="11"/>
  <c r="H121" i="11"/>
  <c r="J120" i="11"/>
  <c r="H120" i="11"/>
  <c r="J119" i="11"/>
  <c r="H119" i="11"/>
  <c r="J118" i="11"/>
  <c r="H118" i="11"/>
  <c r="J117" i="11"/>
  <c r="H117" i="11"/>
  <c r="J116" i="11"/>
  <c r="H116" i="11"/>
  <c r="J115" i="11"/>
  <c r="H115" i="11"/>
  <c r="J114" i="11"/>
  <c r="H114" i="11"/>
  <c r="J113" i="11"/>
  <c r="H113" i="11"/>
  <c r="J112" i="11"/>
  <c r="H112" i="11"/>
  <c r="J111" i="11"/>
  <c r="H111" i="11"/>
  <c r="J110" i="11"/>
  <c r="H110" i="11"/>
  <c r="J109" i="11"/>
  <c r="H109" i="11"/>
  <c r="J108" i="11"/>
  <c r="H108" i="11"/>
  <c r="J107" i="11"/>
  <c r="H107" i="11"/>
  <c r="J106" i="11"/>
  <c r="H106" i="11"/>
  <c r="J105" i="11"/>
  <c r="H105" i="11"/>
  <c r="J104" i="11"/>
  <c r="H104" i="11"/>
  <c r="J103" i="11"/>
  <c r="H103" i="11"/>
  <c r="J102" i="11"/>
  <c r="H102" i="11"/>
  <c r="J101" i="11"/>
  <c r="H101" i="11"/>
  <c r="J100" i="11"/>
  <c r="H100" i="11"/>
  <c r="J99" i="11"/>
  <c r="H99" i="11"/>
  <c r="J95" i="11"/>
  <c r="H95" i="11"/>
  <c r="J94" i="11"/>
  <c r="H94" i="11"/>
  <c r="J93" i="11"/>
  <c r="H93" i="11"/>
  <c r="J92" i="11"/>
  <c r="H92" i="11"/>
  <c r="J91" i="11"/>
  <c r="H91" i="11"/>
  <c r="J85" i="11"/>
  <c r="H85" i="11"/>
  <c r="J84" i="11"/>
  <c r="H84" i="11"/>
  <c r="J83" i="11"/>
  <c r="H83" i="11"/>
  <c r="J82" i="11"/>
  <c r="H82" i="11"/>
  <c r="J81" i="11"/>
  <c r="H81" i="11"/>
  <c r="J80" i="11"/>
  <c r="H80" i="11"/>
  <c r="J79" i="11"/>
  <c r="H79" i="11"/>
  <c r="J78" i="11"/>
  <c r="H78" i="11"/>
  <c r="J77" i="11"/>
  <c r="H77" i="11"/>
  <c r="J76" i="11"/>
  <c r="H76" i="11"/>
  <c r="J75" i="11"/>
  <c r="H75" i="11"/>
  <c r="J74" i="11"/>
  <c r="H74" i="11"/>
  <c r="J73" i="11"/>
  <c r="H73" i="11"/>
  <c r="J72" i="11"/>
  <c r="H72" i="11"/>
  <c r="J71" i="11"/>
  <c r="H71" i="11"/>
  <c r="J70" i="11"/>
  <c r="H70" i="11"/>
  <c r="J69" i="11"/>
  <c r="H69" i="11"/>
  <c r="J68" i="11"/>
  <c r="H68" i="11"/>
  <c r="J67" i="11"/>
  <c r="H67" i="11"/>
  <c r="J66" i="11"/>
  <c r="H66" i="11"/>
  <c r="J65" i="11"/>
  <c r="H65" i="11"/>
  <c r="J64" i="11"/>
  <c r="H64" i="11"/>
  <c r="J63" i="11"/>
  <c r="H63" i="11"/>
  <c r="J62" i="11"/>
  <c r="H62" i="11"/>
  <c r="J61" i="11"/>
  <c r="H61" i="11"/>
  <c r="J60" i="11"/>
  <c r="H60" i="11"/>
  <c r="J59" i="11"/>
  <c r="H59" i="11"/>
  <c r="J55" i="11"/>
  <c r="H55" i="11"/>
  <c r="J54" i="11"/>
  <c r="H54" i="11"/>
  <c r="J53" i="11"/>
  <c r="H53" i="11"/>
  <c r="J52" i="11"/>
  <c r="H52" i="11"/>
  <c r="J51" i="11"/>
  <c r="H51" i="11"/>
  <c r="J50" i="11"/>
  <c r="H50" i="11"/>
  <c r="J49" i="11"/>
  <c r="H49" i="11"/>
  <c r="J48" i="11"/>
  <c r="H48" i="11"/>
  <c r="J47" i="11"/>
  <c r="H47" i="11"/>
  <c r="J46" i="11"/>
  <c r="H46" i="11"/>
  <c r="J45" i="11"/>
  <c r="H45" i="11"/>
  <c r="J44" i="11"/>
  <c r="H44" i="11"/>
  <c r="J43" i="11"/>
  <c r="H43" i="11"/>
  <c r="J32" i="11"/>
  <c r="H32" i="11"/>
  <c r="J31" i="11"/>
  <c r="H31" i="11"/>
  <c r="J30" i="11"/>
  <c r="H30" i="11"/>
  <c r="J26" i="11"/>
  <c r="H26" i="11"/>
  <c r="J24" i="11"/>
  <c r="H24" i="11"/>
  <c r="J19" i="11"/>
  <c r="H19" i="11"/>
  <c r="J18" i="11"/>
  <c r="H18" i="11"/>
  <c r="J17" i="11"/>
  <c r="H17" i="11"/>
  <c r="J16" i="11"/>
  <c r="H16" i="11"/>
  <c r="J15" i="11"/>
  <c r="H15" i="11"/>
  <c r="J14" i="11"/>
  <c r="H14" i="11"/>
  <c r="J13" i="11"/>
  <c r="H13" i="11"/>
  <c r="J12" i="11"/>
  <c r="H12" i="11"/>
  <c r="J11" i="11"/>
  <c r="H11" i="11"/>
  <c r="J10" i="11"/>
  <c r="H10" i="11"/>
  <c r="D161" i="11"/>
  <c r="D163" i="11" s="1"/>
  <c r="D56" i="11"/>
  <c r="D87" i="11"/>
  <c r="D135" i="11"/>
  <c r="D136" i="11" s="1"/>
  <c r="D137" i="11" s="1"/>
  <c r="D31" i="14" s="1"/>
  <c r="C135" i="10"/>
  <c r="E96" i="10"/>
  <c r="C87" i="10"/>
  <c r="E86" i="10"/>
  <c r="C163" i="10"/>
  <c r="C27" i="10"/>
  <c r="O22" i="14" s="1"/>
  <c r="Q22" i="14" s="1"/>
  <c r="E20" i="10"/>
  <c r="I20" i="10"/>
  <c r="I27" i="10" s="1"/>
  <c r="I33" i="10"/>
  <c r="I38" i="10"/>
  <c r="I161" i="10"/>
  <c r="I56" i="10"/>
  <c r="I162" i="10"/>
  <c r="I86" i="10"/>
  <c r="I87" i="10" s="1"/>
  <c r="I96" i="10"/>
  <c r="I129" i="10"/>
  <c r="I134" i="10"/>
  <c r="I135" i="10" s="1"/>
  <c r="I136" i="10" s="1"/>
  <c r="I145" i="10"/>
  <c r="I151" i="10"/>
  <c r="I155" i="10"/>
  <c r="J150" i="10"/>
  <c r="H150" i="10"/>
  <c r="J149" i="10"/>
  <c r="H149" i="10"/>
  <c r="J148" i="10"/>
  <c r="H148" i="10"/>
  <c r="J144" i="10"/>
  <c r="H144" i="10"/>
  <c r="J143" i="10"/>
  <c r="H143" i="10"/>
  <c r="J142" i="10"/>
  <c r="H142" i="10"/>
  <c r="J141" i="10"/>
  <c r="H141" i="10"/>
  <c r="J133" i="10"/>
  <c r="H133" i="10"/>
  <c r="J132" i="10"/>
  <c r="H132" i="10"/>
  <c r="J128" i="10"/>
  <c r="H128" i="10"/>
  <c r="J127" i="10"/>
  <c r="H127" i="10"/>
  <c r="J126" i="10"/>
  <c r="H126" i="10"/>
  <c r="J125" i="10"/>
  <c r="H125" i="10"/>
  <c r="J124" i="10"/>
  <c r="H124" i="10"/>
  <c r="J123" i="10"/>
  <c r="H123" i="10"/>
  <c r="J122" i="10"/>
  <c r="H122" i="10"/>
  <c r="J121" i="10"/>
  <c r="H121" i="10"/>
  <c r="J120" i="10"/>
  <c r="H120" i="10"/>
  <c r="J119" i="10"/>
  <c r="H119" i="10"/>
  <c r="J118" i="10"/>
  <c r="H118" i="10"/>
  <c r="J117" i="10"/>
  <c r="H117" i="10"/>
  <c r="J116" i="10"/>
  <c r="H116" i="10"/>
  <c r="J115" i="10"/>
  <c r="H115" i="10"/>
  <c r="J114" i="10"/>
  <c r="H114" i="10"/>
  <c r="J113" i="10"/>
  <c r="H113" i="10"/>
  <c r="J112" i="10"/>
  <c r="H112" i="10"/>
  <c r="J111" i="10"/>
  <c r="H111" i="10"/>
  <c r="J110" i="10"/>
  <c r="H110" i="10"/>
  <c r="J109" i="10"/>
  <c r="H109" i="10"/>
  <c r="J108" i="10"/>
  <c r="H108" i="10"/>
  <c r="J107" i="10"/>
  <c r="H107" i="10"/>
  <c r="J106" i="10"/>
  <c r="H106" i="10"/>
  <c r="J105" i="10"/>
  <c r="H105" i="10"/>
  <c r="J104" i="10"/>
  <c r="H104" i="10"/>
  <c r="J103" i="10"/>
  <c r="H103" i="10"/>
  <c r="J102" i="10"/>
  <c r="H102" i="10"/>
  <c r="J101" i="10"/>
  <c r="H101" i="10"/>
  <c r="J100" i="10"/>
  <c r="H100" i="10"/>
  <c r="J99" i="10"/>
  <c r="H99" i="10"/>
  <c r="J95" i="10"/>
  <c r="H95" i="10"/>
  <c r="J94" i="10"/>
  <c r="H94" i="10"/>
  <c r="J93" i="10"/>
  <c r="H93" i="10"/>
  <c r="J92" i="10"/>
  <c r="H92" i="10"/>
  <c r="J91" i="10"/>
  <c r="H91" i="10"/>
  <c r="J85" i="10"/>
  <c r="H85" i="10"/>
  <c r="J84" i="10"/>
  <c r="H84" i="10"/>
  <c r="J83" i="10"/>
  <c r="H83" i="10"/>
  <c r="J82" i="10"/>
  <c r="H82" i="10"/>
  <c r="J81" i="10"/>
  <c r="H81" i="10"/>
  <c r="J80" i="10"/>
  <c r="H80" i="10"/>
  <c r="J79" i="10"/>
  <c r="H79" i="10"/>
  <c r="J78" i="10"/>
  <c r="H78" i="10"/>
  <c r="J77" i="10"/>
  <c r="H77" i="10"/>
  <c r="J76" i="10"/>
  <c r="H76" i="10"/>
  <c r="J75" i="10"/>
  <c r="H75" i="10"/>
  <c r="J74" i="10"/>
  <c r="H74" i="10"/>
  <c r="J73" i="10"/>
  <c r="H73" i="10"/>
  <c r="J72" i="10"/>
  <c r="H72" i="10"/>
  <c r="J71" i="10"/>
  <c r="H71" i="10"/>
  <c r="J70" i="10"/>
  <c r="H70" i="10"/>
  <c r="J69" i="10"/>
  <c r="H69" i="10"/>
  <c r="J68" i="10"/>
  <c r="H68" i="10"/>
  <c r="J67" i="10"/>
  <c r="H67" i="10"/>
  <c r="J66" i="10"/>
  <c r="H66" i="10"/>
  <c r="J65" i="10"/>
  <c r="H65" i="10"/>
  <c r="J64" i="10"/>
  <c r="H64" i="10"/>
  <c r="J63" i="10"/>
  <c r="H63" i="10"/>
  <c r="J62" i="10"/>
  <c r="H62" i="10"/>
  <c r="J61" i="10"/>
  <c r="H61" i="10"/>
  <c r="J60" i="10"/>
  <c r="H60" i="10"/>
  <c r="J59" i="10"/>
  <c r="H59" i="10"/>
  <c r="J55" i="10"/>
  <c r="H55" i="10"/>
  <c r="J54" i="10"/>
  <c r="H54" i="10"/>
  <c r="J53" i="10"/>
  <c r="H53" i="10"/>
  <c r="J52" i="10"/>
  <c r="H52" i="10"/>
  <c r="J51" i="10"/>
  <c r="H51" i="10"/>
  <c r="J50" i="10"/>
  <c r="H50" i="10"/>
  <c r="J49" i="10"/>
  <c r="H49" i="10"/>
  <c r="J48" i="10"/>
  <c r="H48" i="10"/>
  <c r="J47" i="10"/>
  <c r="H47" i="10"/>
  <c r="J46" i="10"/>
  <c r="H46" i="10"/>
  <c r="J45" i="10"/>
  <c r="H45" i="10"/>
  <c r="J44" i="10"/>
  <c r="H44" i="10"/>
  <c r="J43" i="10"/>
  <c r="H43" i="10"/>
  <c r="J32" i="10"/>
  <c r="H32" i="10"/>
  <c r="J31" i="10"/>
  <c r="H31" i="10"/>
  <c r="J30" i="10"/>
  <c r="H30" i="10"/>
  <c r="J26" i="10"/>
  <c r="H26" i="10"/>
  <c r="J24" i="10"/>
  <c r="H24" i="10"/>
  <c r="J19" i="10"/>
  <c r="H19" i="10"/>
  <c r="J18" i="10"/>
  <c r="H18" i="10"/>
  <c r="J17" i="10"/>
  <c r="H17" i="10"/>
  <c r="J16" i="10"/>
  <c r="H16" i="10"/>
  <c r="J15" i="10"/>
  <c r="H15" i="10"/>
  <c r="J14" i="10"/>
  <c r="H14" i="10"/>
  <c r="J13" i="10"/>
  <c r="H13" i="10"/>
  <c r="J12" i="10"/>
  <c r="H12" i="10"/>
  <c r="J11" i="10"/>
  <c r="H11" i="10"/>
  <c r="J10" i="10"/>
  <c r="H10" i="10"/>
  <c r="D161" i="10"/>
  <c r="D56" i="10"/>
  <c r="E56" i="10" s="1"/>
  <c r="D87" i="10"/>
  <c r="D135" i="10"/>
  <c r="D136" i="10" s="1"/>
  <c r="D137" i="10" s="1"/>
  <c r="D22" i="14" s="1"/>
  <c r="C135" i="9"/>
  <c r="E96" i="9"/>
  <c r="C87" i="9"/>
  <c r="E86" i="9"/>
  <c r="C163" i="9"/>
  <c r="C27" i="9"/>
  <c r="E20" i="9"/>
  <c r="I20" i="9"/>
  <c r="I27" i="9" s="1"/>
  <c r="I33" i="9"/>
  <c r="I38" i="9"/>
  <c r="I161" i="9"/>
  <c r="I56" i="9"/>
  <c r="I162" i="9"/>
  <c r="I86" i="9"/>
  <c r="I87" i="9" s="1"/>
  <c r="I96" i="9"/>
  <c r="I129" i="9"/>
  <c r="I134" i="9"/>
  <c r="I135" i="9" s="1"/>
  <c r="I136" i="9" s="1"/>
  <c r="I145" i="9"/>
  <c r="I151" i="9"/>
  <c r="I155" i="9"/>
  <c r="H150" i="9"/>
  <c r="J149" i="9"/>
  <c r="H149" i="9"/>
  <c r="J148" i="9"/>
  <c r="H148" i="9"/>
  <c r="J144" i="9"/>
  <c r="H144" i="9"/>
  <c r="J143" i="9"/>
  <c r="H143" i="9"/>
  <c r="J142" i="9"/>
  <c r="H142" i="9"/>
  <c r="J141" i="9"/>
  <c r="H141" i="9"/>
  <c r="J133" i="9"/>
  <c r="H133" i="9"/>
  <c r="J132" i="9"/>
  <c r="H132" i="9"/>
  <c r="J128" i="9"/>
  <c r="H128" i="9"/>
  <c r="J127" i="9"/>
  <c r="H127" i="9"/>
  <c r="J126" i="9"/>
  <c r="H126" i="9"/>
  <c r="J125" i="9"/>
  <c r="H125" i="9"/>
  <c r="J124" i="9"/>
  <c r="H124" i="9"/>
  <c r="J123" i="9"/>
  <c r="H123" i="9"/>
  <c r="J122" i="9"/>
  <c r="H122" i="9"/>
  <c r="J121" i="9"/>
  <c r="H121" i="9"/>
  <c r="J120" i="9"/>
  <c r="H120" i="9"/>
  <c r="J119" i="9"/>
  <c r="H119" i="9"/>
  <c r="J118" i="9"/>
  <c r="H118" i="9"/>
  <c r="J117" i="9"/>
  <c r="H117" i="9"/>
  <c r="J116" i="9"/>
  <c r="H116" i="9"/>
  <c r="J115" i="9"/>
  <c r="H115" i="9"/>
  <c r="J114" i="9"/>
  <c r="H114" i="9"/>
  <c r="J113" i="9"/>
  <c r="H113" i="9"/>
  <c r="J112" i="9"/>
  <c r="H112" i="9"/>
  <c r="J111" i="9"/>
  <c r="H111" i="9"/>
  <c r="J110" i="9"/>
  <c r="H110" i="9"/>
  <c r="J109" i="9"/>
  <c r="H109" i="9"/>
  <c r="J108" i="9"/>
  <c r="H108" i="9"/>
  <c r="J107" i="9"/>
  <c r="H107" i="9"/>
  <c r="J106" i="9"/>
  <c r="H106" i="9"/>
  <c r="J105" i="9"/>
  <c r="H105" i="9"/>
  <c r="J104" i="9"/>
  <c r="H104" i="9"/>
  <c r="J103" i="9"/>
  <c r="H103" i="9"/>
  <c r="J102" i="9"/>
  <c r="H102" i="9"/>
  <c r="J101" i="9"/>
  <c r="H101" i="9"/>
  <c r="J100" i="9"/>
  <c r="H100" i="9"/>
  <c r="J99" i="9"/>
  <c r="H99" i="9"/>
  <c r="J95" i="9"/>
  <c r="H95" i="9"/>
  <c r="J94" i="9"/>
  <c r="H94" i="9"/>
  <c r="J93" i="9"/>
  <c r="H93" i="9"/>
  <c r="J92" i="9"/>
  <c r="H92" i="9"/>
  <c r="J91" i="9"/>
  <c r="H91" i="9"/>
  <c r="J85" i="9"/>
  <c r="H85" i="9"/>
  <c r="J84" i="9"/>
  <c r="H84" i="9"/>
  <c r="J83" i="9"/>
  <c r="H83" i="9"/>
  <c r="J82" i="9"/>
  <c r="H82" i="9"/>
  <c r="J81" i="9"/>
  <c r="H81" i="9"/>
  <c r="J80" i="9"/>
  <c r="H80" i="9"/>
  <c r="J79" i="9"/>
  <c r="H79" i="9"/>
  <c r="J78" i="9"/>
  <c r="H78" i="9"/>
  <c r="J77" i="9"/>
  <c r="H77" i="9"/>
  <c r="J76" i="9"/>
  <c r="H76" i="9"/>
  <c r="J75" i="9"/>
  <c r="H75" i="9"/>
  <c r="J74" i="9"/>
  <c r="H74" i="9"/>
  <c r="J73" i="9"/>
  <c r="H73" i="9"/>
  <c r="J72" i="9"/>
  <c r="H72" i="9"/>
  <c r="J71" i="9"/>
  <c r="H71" i="9"/>
  <c r="J70" i="9"/>
  <c r="H70" i="9"/>
  <c r="J69" i="9"/>
  <c r="H69" i="9"/>
  <c r="J68" i="9"/>
  <c r="H68" i="9"/>
  <c r="J67" i="9"/>
  <c r="H67" i="9"/>
  <c r="J66" i="9"/>
  <c r="H66" i="9"/>
  <c r="J65" i="9"/>
  <c r="H65" i="9"/>
  <c r="J64" i="9"/>
  <c r="H64" i="9"/>
  <c r="J63" i="9"/>
  <c r="H63" i="9"/>
  <c r="J62" i="9"/>
  <c r="H62" i="9"/>
  <c r="J61" i="9"/>
  <c r="H61" i="9"/>
  <c r="J60" i="9"/>
  <c r="H60" i="9"/>
  <c r="J59" i="9"/>
  <c r="H59" i="9"/>
  <c r="J55" i="9"/>
  <c r="H55" i="9"/>
  <c r="J54" i="9"/>
  <c r="H54" i="9"/>
  <c r="J53" i="9"/>
  <c r="H53" i="9"/>
  <c r="J52" i="9"/>
  <c r="H52" i="9"/>
  <c r="J51" i="9"/>
  <c r="H51" i="9"/>
  <c r="J50" i="9"/>
  <c r="H50" i="9"/>
  <c r="J49" i="9"/>
  <c r="H49" i="9"/>
  <c r="J48" i="9"/>
  <c r="H48" i="9"/>
  <c r="J47" i="9"/>
  <c r="H47" i="9"/>
  <c r="J46" i="9"/>
  <c r="H46" i="9"/>
  <c r="J45" i="9"/>
  <c r="H45" i="9"/>
  <c r="J44" i="9"/>
  <c r="H44" i="9"/>
  <c r="J43" i="9"/>
  <c r="H43" i="9"/>
  <c r="J32" i="9"/>
  <c r="H32" i="9"/>
  <c r="J31" i="9"/>
  <c r="H31" i="9"/>
  <c r="J30" i="9"/>
  <c r="H30" i="9"/>
  <c r="J26" i="9"/>
  <c r="H26" i="9"/>
  <c r="J24" i="9"/>
  <c r="H24" i="9"/>
  <c r="J19" i="9"/>
  <c r="H19" i="9"/>
  <c r="J18" i="9"/>
  <c r="H18" i="9"/>
  <c r="J17" i="9"/>
  <c r="H17" i="9"/>
  <c r="J16" i="9"/>
  <c r="H16" i="9"/>
  <c r="J15" i="9"/>
  <c r="H15" i="9"/>
  <c r="J14" i="9"/>
  <c r="H14" i="9"/>
  <c r="J13" i="9"/>
  <c r="H13" i="9"/>
  <c r="J12" i="9"/>
  <c r="H12" i="9"/>
  <c r="J11" i="9"/>
  <c r="H11" i="9"/>
  <c r="J10" i="9"/>
  <c r="H10" i="9"/>
  <c r="D161" i="9"/>
  <c r="D56" i="9"/>
  <c r="E56" i="9" s="1"/>
  <c r="D87" i="9"/>
  <c r="D135" i="9"/>
  <c r="D136" i="9" s="1"/>
  <c r="D137" i="9" s="1"/>
  <c r="D20" i="14" s="1"/>
  <c r="C135" i="8"/>
  <c r="E96" i="8"/>
  <c r="C87" i="8"/>
  <c r="E86" i="8"/>
  <c r="C163" i="8"/>
  <c r="C27" i="8"/>
  <c r="O23" i="14" s="1"/>
  <c r="Q23" i="14" s="1"/>
  <c r="E20" i="8"/>
  <c r="I20" i="8"/>
  <c r="I27" i="8" s="1"/>
  <c r="I33" i="8"/>
  <c r="I38" i="8"/>
  <c r="I161" i="8"/>
  <c r="I56" i="8"/>
  <c r="I162" i="8"/>
  <c r="I86" i="8"/>
  <c r="I87" i="8" s="1"/>
  <c r="I96" i="8"/>
  <c r="I129" i="8"/>
  <c r="I134" i="8"/>
  <c r="I135" i="8" s="1"/>
  <c r="I136" i="8" s="1"/>
  <c r="I145" i="8"/>
  <c r="I151" i="8"/>
  <c r="I155" i="8"/>
  <c r="J150" i="8"/>
  <c r="H150" i="8"/>
  <c r="J149" i="8"/>
  <c r="H149" i="8"/>
  <c r="J148" i="8"/>
  <c r="H148" i="8"/>
  <c r="J144" i="8"/>
  <c r="H144" i="8"/>
  <c r="J143" i="8"/>
  <c r="H143" i="8"/>
  <c r="J142" i="8"/>
  <c r="H142" i="8"/>
  <c r="J141" i="8"/>
  <c r="H141" i="8"/>
  <c r="J133" i="8"/>
  <c r="H133" i="8"/>
  <c r="J132" i="8"/>
  <c r="H132" i="8"/>
  <c r="J128" i="8"/>
  <c r="H128" i="8"/>
  <c r="J127" i="8"/>
  <c r="H127" i="8"/>
  <c r="J126" i="8"/>
  <c r="H126" i="8"/>
  <c r="J125" i="8"/>
  <c r="H125" i="8"/>
  <c r="J124" i="8"/>
  <c r="H124" i="8"/>
  <c r="J123" i="8"/>
  <c r="H123" i="8"/>
  <c r="J122" i="8"/>
  <c r="H122" i="8"/>
  <c r="J121" i="8"/>
  <c r="H121" i="8"/>
  <c r="J120" i="8"/>
  <c r="H120" i="8"/>
  <c r="J119" i="8"/>
  <c r="H119" i="8"/>
  <c r="J118" i="8"/>
  <c r="H118" i="8"/>
  <c r="J117" i="8"/>
  <c r="H117" i="8"/>
  <c r="J116" i="8"/>
  <c r="H116" i="8"/>
  <c r="J115" i="8"/>
  <c r="H115" i="8"/>
  <c r="J114" i="8"/>
  <c r="H114" i="8"/>
  <c r="J113" i="8"/>
  <c r="H113" i="8"/>
  <c r="J112" i="8"/>
  <c r="H112" i="8"/>
  <c r="J111" i="8"/>
  <c r="H111" i="8"/>
  <c r="J110" i="8"/>
  <c r="H110" i="8"/>
  <c r="J109" i="8"/>
  <c r="H109" i="8"/>
  <c r="J108" i="8"/>
  <c r="H108" i="8"/>
  <c r="J107" i="8"/>
  <c r="H107" i="8"/>
  <c r="J106" i="8"/>
  <c r="H106" i="8"/>
  <c r="J105" i="8"/>
  <c r="H105" i="8"/>
  <c r="J104" i="8"/>
  <c r="H104" i="8"/>
  <c r="J103" i="8"/>
  <c r="H103" i="8"/>
  <c r="J102" i="8"/>
  <c r="H102" i="8"/>
  <c r="J101" i="8"/>
  <c r="H101" i="8"/>
  <c r="J100" i="8"/>
  <c r="H100" i="8"/>
  <c r="J99" i="8"/>
  <c r="H99" i="8"/>
  <c r="J95" i="8"/>
  <c r="H95" i="8"/>
  <c r="J94" i="8"/>
  <c r="H94" i="8"/>
  <c r="J93" i="8"/>
  <c r="H93" i="8"/>
  <c r="J92" i="8"/>
  <c r="H92" i="8"/>
  <c r="J91" i="8"/>
  <c r="H91" i="8"/>
  <c r="J85" i="8"/>
  <c r="H85" i="8"/>
  <c r="J84" i="8"/>
  <c r="H84" i="8"/>
  <c r="J83" i="8"/>
  <c r="H83" i="8"/>
  <c r="J82" i="8"/>
  <c r="H82" i="8"/>
  <c r="J81" i="8"/>
  <c r="H81" i="8"/>
  <c r="J80" i="8"/>
  <c r="H80" i="8"/>
  <c r="J79" i="8"/>
  <c r="H79" i="8"/>
  <c r="J78" i="8"/>
  <c r="H78" i="8"/>
  <c r="J77" i="8"/>
  <c r="H77" i="8"/>
  <c r="J76" i="8"/>
  <c r="H76" i="8"/>
  <c r="J75" i="8"/>
  <c r="H75" i="8"/>
  <c r="J74" i="8"/>
  <c r="H74" i="8"/>
  <c r="J73" i="8"/>
  <c r="H73" i="8"/>
  <c r="J72" i="8"/>
  <c r="H72" i="8"/>
  <c r="J71" i="8"/>
  <c r="H71" i="8"/>
  <c r="J70" i="8"/>
  <c r="H70" i="8"/>
  <c r="J69" i="8"/>
  <c r="H69" i="8"/>
  <c r="J68" i="8"/>
  <c r="H68" i="8"/>
  <c r="J67" i="8"/>
  <c r="H67" i="8"/>
  <c r="J66" i="8"/>
  <c r="H66" i="8"/>
  <c r="J65" i="8"/>
  <c r="H65" i="8"/>
  <c r="J64" i="8"/>
  <c r="H64" i="8"/>
  <c r="J63" i="8"/>
  <c r="H63" i="8"/>
  <c r="J62" i="8"/>
  <c r="H62" i="8"/>
  <c r="J61" i="8"/>
  <c r="H61" i="8"/>
  <c r="J60" i="8"/>
  <c r="H60" i="8"/>
  <c r="J59" i="8"/>
  <c r="H59" i="8"/>
  <c r="J55" i="8"/>
  <c r="H55" i="8"/>
  <c r="J54" i="8"/>
  <c r="H54" i="8"/>
  <c r="J53" i="8"/>
  <c r="H53" i="8"/>
  <c r="J52" i="8"/>
  <c r="H52" i="8"/>
  <c r="J51" i="8"/>
  <c r="H51" i="8"/>
  <c r="J50" i="8"/>
  <c r="H50" i="8"/>
  <c r="J49" i="8"/>
  <c r="H49" i="8"/>
  <c r="J48" i="8"/>
  <c r="H48" i="8"/>
  <c r="J47" i="8"/>
  <c r="H47" i="8"/>
  <c r="J46" i="8"/>
  <c r="H46" i="8"/>
  <c r="J45" i="8"/>
  <c r="H45" i="8"/>
  <c r="J44" i="8"/>
  <c r="H44" i="8"/>
  <c r="J43" i="8"/>
  <c r="H43" i="8"/>
  <c r="J32" i="8"/>
  <c r="H32" i="8"/>
  <c r="J31" i="8"/>
  <c r="H31" i="8"/>
  <c r="J30" i="8"/>
  <c r="H30" i="8"/>
  <c r="J26" i="8"/>
  <c r="H26" i="8"/>
  <c r="J24" i="8"/>
  <c r="H24" i="8"/>
  <c r="J19" i="8"/>
  <c r="H19" i="8"/>
  <c r="J18" i="8"/>
  <c r="H18" i="8"/>
  <c r="J17" i="8"/>
  <c r="H17" i="8"/>
  <c r="J16" i="8"/>
  <c r="H16" i="8"/>
  <c r="J15" i="8"/>
  <c r="H15" i="8"/>
  <c r="J14" i="8"/>
  <c r="H14" i="8"/>
  <c r="J13" i="8"/>
  <c r="H13" i="8"/>
  <c r="J12" i="8"/>
  <c r="H12" i="8"/>
  <c r="J11" i="8"/>
  <c r="H11" i="8"/>
  <c r="J10" i="8"/>
  <c r="H10" i="8"/>
  <c r="D161" i="8"/>
  <c r="D56" i="8"/>
  <c r="E56" i="8" s="1"/>
  <c r="D87" i="8"/>
  <c r="D135" i="8"/>
  <c r="D136" i="8" s="1"/>
  <c r="D137" i="8" s="1"/>
  <c r="D23" i="14" s="1"/>
  <c r="C135" i="7"/>
  <c r="E96" i="7"/>
  <c r="C87" i="7"/>
  <c r="E86" i="7"/>
  <c r="C163" i="7"/>
  <c r="C27" i="7"/>
  <c r="O19" i="14" s="1"/>
  <c r="E20" i="7"/>
  <c r="I20" i="7"/>
  <c r="I27" i="7" s="1"/>
  <c r="I33" i="7"/>
  <c r="I38" i="7"/>
  <c r="I161" i="7"/>
  <c r="I56" i="7"/>
  <c r="I162" i="7"/>
  <c r="I86" i="7"/>
  <c r="I87" i="7" s="1"/>
  <c r="I96" i="7"/>
  <c r="I129" i="7"/>
  <c r="I134" i="7"/>
  <c r="I135" i="7" s="1"/>
  <c r="I136" i="7" s="1"/>
  <c r="I145" i="7"/>
  <c r="I151" i="7"/>
  <c r="I155" i="7"/>
  <c r="J150" i="7"/>
  <c r="H150" i="7"/>
  <c r="J149" i="7"/>
  <c r="H149" i="7"/>
  <c r="J148" i="7"/>
  <c r="H148" i="7"/>
  <c r="J144" i="7"/>
  <c r="H144" i="7"/>
  <c r="J143" i="7"/>
  <c r="H143" i="7"/>
  <c r="J142" i="7"/>
  <c r="H142" i="7"/>
  <c r="J141" i="7"/>
  <c r="H141" i="7"/>
  <c r="J133" i="7"/>
  <c r="H133" i="7"/>
  <c r="J132" i="7"/>
  <c r="H132" i="7"/>
  <c r="J128" i="7"/>
  <c r="H128" i="7"/>
  <c r="J127" i="7"/>
  <c r="H127" i="7"/>
  <c r="J126" i="7"/>
  <c r="H126" i="7"/>
  <c r="J125" i="7"/>
  <c r="H125" i="7"/>
  <c r="J124" i="7"/>
  <c r="H124" i="7"/>
  <c r="J123" i="7"/>
  <c r="H123" i="7"/>
  <c r="J122" i="7"/>
  <c r="H122" i="7"/>
  <c r="J121" i="7"/>
  <c r="H121" i="7"/>
  <c r="J120" i="7"/>
  <c r="H120" i="7"/>
  <c r="J119" i="7"/>
  <c r="H119" i="7"/>
  <c r="J118" i="7"/>
  <c r="H118" i="7"/>
  <c r="J117" i="7"/>
  <c r="H117" i="7"/>
  <c r="J116" i="7"/>
  <c r="H116" i="7"/>
  <c r="J115" i="7"/>
  <c r="H115" i="7"/>
  <c r="J114" i="7"/>
  <c r="H114" i="7"/>
  <c r="J113" i="7"/>
  <c r="H113" i="7"/>
  <c r="J112" i="7"/>
  <c r="H112" i="7"/>
  <c r="J111" i="7"/>
  <c r="H111" i="7"/>
  <c r="J110" i="7"/>
  <c r="H110" i="7"/>
  <c r="J109" i="7"/>
  <c r="H109" i="7"/>
  <c r="J108" i="7"/>
  <c r="H108" i="7"/>
  <c r="J107" i="7"/>
  <c r="H107" i="7"/>
  <c r="J106" i="7"/>
  <c r="H106" i="7"/>
  <c r="J105" i="7"/>
  <c r="H105" i="7"/>
  <c r="J104" i="7"/>
  <c r="H104" i="7"/>
  <c r="J103" i="7"/>
  <c r="H103" i="7"/>
  <c r="J102" i="7"/>
  <c r="H102" i="7"/>
  <c r="J101" i="7"/>
  <c r="H101" i="7"/>
  <c r="J100" i="7"/>
  <c r="H100" i="7"/>
  <c r="J99" i="7"/>
  <c r="H99" i="7"/>
  <c r="J95" i="7"/>
  <c r="H95" i="7"/>
  <c r="J94" i="7"/>
  <c r="H94" i="7"/>
  <c r="J93" i="7"/>
  <c r="H93" i="7"/>
  <c r="J92" i="7"/>
  <c r="H92" i="7"/>
  <c r="J91" i="7"/>
  <c r="H91" i="7"/>
  <c r="J85" i="7"/>
  <c r="H85" i="7"/>
  <c r="J84" i="7"/>
  <c r="H84" i="7"/>
  <c r="J83" i="7"/>
  <c r="H83" i="7"/>
  <c r="J82" i="7"/>
  <c r="H82" i="7"/>
  <c r="J81" i="7"/>
  <c r="H81" i="7"/>
  <c r="J80" i="7"/>
  <c r="H80" i="7"/>
  <c r="J79" i="7"/>
  <c r="H79" i="7"/>
  <c r="J78" i="7"/>
  <c r="H78" i="7"/>
  <c r="J77" i="7"/>
  <c r="H77" i="7"/>
  <c r="J76" i="7"/>
  <c r="H76" i="7"/>
  <c r="J75" i="7"/>
  <c r="H75" i="7"/>
  <c r="J74" i="7"/>
  <c r="H74" i="7"/>
  <c r="J73" i="7"/>
  <c r="H73" i="7"/>
  <c r="J72" i="7"/>
  <c r="H72" i="7"/>
  <c r="J71" i="7"/>
  <c r="H71" i="7"/>
  <c r="J70" i="7"/>
  <c r="H70" i="7"/>
  <c r="J69" i="7"/>
  <c r="H69" i="7"/>
  <c r="J68" i="7"/>
  <c r="H68" i="7"/>
  <c r="J67" i="7"/>
  <c r="H67" i="7"/>
  <c r="J66" i="7"/>
  <c r="H66" i="7"/>
  <c r="J65" i="7"/>
  <c r="H65" i="7"/>
  <c r="J64" i="7"/>
  <c r="H64" i="7"/>
  <c r="J63" i="7"/>
  <c r="H63" i="7"/>
  <c r="J62" i="7"/>
  <c r="H62" i="7"/>
  <c r="J61" i="7"/>
  <c r="H61" i="7"/>
  <c r="J60" i="7"/>
  <c r="H60" i="7"/>
  <c r="J59" i="7"/>
  <c r="H59" i="7"/>
  <c r="J55" i="7"/>
  <c r="H55" i="7"/>
  <c r="J54" i="7"/>
  <c r="H54" i="7"/>
  <c r="J53" i="7"/>
  <c r="H53" i="7"/>
  <c r="J52" i="7"/>
  <c r="H52" i="7"/>
  <c r="J51" i="7"/>
  <c r="H51" i="7"/>
  <c r="J50" i="7"/>
  <c r="H50" i="7"/>
  <c r="J49" i="7"/>
  <c r="H49" i="7"/>
  <c r="J48" i="7"/>
  <c r="H48" i="7"/>
  <c r="J47" i="7"/>
  <c r="H47" i="7"/>
  <c r="J46" i="7"/>
  <c r="H46" i="7"/>
  <c r="J45" i="7"/>
  <c r="H45" i="7"/>
  <c r="J44" i="7"/>
  <c r="H44" i="7"/>
  <c r="J43" i="7"/>
  <c r="H43" i="7"/>
  <c r="J32" i="7"/>
  <c r="H32" i="7"/>
  <c r="J31" i="7"/>
  <c r="H31" i="7"/>
  <c r="J30" i="7"/>
  <c r="H30" i="7"/>
  <c r="J26" i="7"/>
  <c r="H26" i="7"/>
  <c r="J24" i="7"/>
  <c r="H24" i="7"/>
  <c r="J19" i="7"/>
  <c r="H19" i="7"/>
  <c r="J18" i="7"/>
  <c r="H18" i="7"/>
  <c r="J17" i="7"/>
  <c r="H17" i="7"/>
  <c r="J16" i="7"/>
  <c r="H16" i="7"/>
  <c r="J15" i="7"/>
  <c r="H15" i="7"/>
  <c r="J14" i="7"/>
  <c r="H14" i="7"/>
  <c r="J13" i="7"/>
  <c r="H13" i="7"/>
  <c r="J12" i="7"/>
  <c r="H12" i="7"/>
  <c r="J11" i="7"/>
  <c r="H11" i="7"/>
  <c r="J10" i="7"/>
  <c r="H10" i="7"/>
  <c r="D161" i="7"/>
  <c r="D56" i="7"/>
  <c r="E56" i="7" s="1"/>
  <c r="D87" i="7"/>
  <c r="D135" i="7"/>
  <c r="D136" i="7" s="1"/>
  <c r="D137" i="7" s="1"/>
  <c r="D19" i="14" s="1"/>
  <c r="C135" i="6"/>
  <c r="E96" i="6"/>
  <c r="C87" i="6"/>
  <c r="E86" i="6"/>
  <c r="C163" i="6"/>
  <c r="C27" i="6"/>
  <c r="O24" i="14" s="1"/>
  <c r="Q24" i="14" s="1"/>
  <c r="E20" i="6"/>
  <c r="I20" i="6"/>
  <c r="I27" i="6" s="1"/>
  <c r="I33" i="6"/>
  <c r="I38" i="6"/>
  <c r="I161" i="6"/>
  <c r="I56" i="6"/>
  <c r="I162" i="6"/>
  <c r="I86" i="6"/>
  <c r="I87" i="6" s="1"/>
  <c r="I96" i="6"/>
  <c r="I129" i="6"/>
  <c r="I134" i="6"/>
  <c r="I135" i="6" s="1"/>
  <c r="I136" i="6" s="1"/>
  <c r="I145" i="6"/>
  <c r="I151" i="6"/>
  <c r="I155" i="6"/>
  <c r="J150" i="6"/>
  <c r="H150" i="6"/>
  <c r="J149" i="6"/>
  <c r="H149" i="6"/>
  <c r="J148" i="6"/>
  <c r="H148" i="6"/>
  <c r="J144" i="6"/>
  <c r="H144" i="6"/>
  <c r="J143" i="6"/>
  <c r="H143" i="6"/>
  <c r="J142" i="6"/>
  <c r="H142" i="6"/>
  <c r="J141" i="6"/>
  <c r="H141" i="6"/>
  <c r="J133" i="6"/>
  <c r="H133" i="6"/>
  <c r="J132" i="6"/>
  <c r="H132" i="6"/>
  <c r="J128" i="6"/>
  <c r="H128" i="6"/>
  <c r="J127" i="6"/>
  <c r="H127" i="6"/>
  <c r="J126" i="6"/>
  <c r="H126" i="6"/>
  <c r="J125" i="6"/>
  <c r="H125" i="6"/>
  <c r="J124" i="6"/>
  <c r="H124" i="6"/>
  <c r="J123" i="6"/>
  <c r="H123" i="6"/>
  <c r="J122" i="6"/>
  <c r="H122" i="6"/>
  <c r="J121" i="6"/>
  <c r="H121" i="6"/>
  <c r="J120" i="6"/>
  <c r="H120" i="6"/>
  <c r="J119" i="6"/>
  <c r="H119" i="6"/>
  <c r="J118" i="6"/>
  <c r="H118" i="6"/>
  <c r="J117" i="6"/>
  <c r="H117" i="6"/>
  <c r="J116" i="6"/>
  <c r="H116" i="6"/>
  <c r="J115" i="6"/>
  <c r="H115" i="6"/>
  <c r="J114" i="6"/>
  <c r="H114" i="6"/>
  <c r="J113" i="6"/>
  <c r="H113" i="6"/>
  <c r="J112" i="6"/>
  <c r="H112" i="6"/>
  <c r="J111" i="6"/>
  <c r="H111" i="6"/>
  <c r="J110" i="6"/>
  <c r="H110" i="6"/>
  <c r="J109" i="6"/>
  <c r="H109" i="6"/>
  <c r="J108" i="6"/>
  <c r="H108" i="6"/>
  <c r="J107" i="6"/>
  <c r="H107" i="6"/>
  <c r="J106" i="6"/>
  <c r="H106" i="6"/>
  <c r="J105" i="6"/>
  <c r="H105" i="6"/>
  <c r="J104" i="6"/>
  <c r="H104" i="6"/>
  <c r="J103" i="6"/>
  <c r="H103" i="6"/>
  <c r="J102" i="6"/>
  <c r="H102" i="6"/>
  <c r="J101" i="6"/>
  <c r="H101" i="6"/>
  <c r="J100" i="6"/>
  <c r="H100" i="6"/>
  <c r="J99" i="6"/>
  <c r="H99" i="6"/>
  <c r="J95" i="6"/>
  <c r="H95" i="6"/>
  <c r="J94" i="6"/>
  <c r="H94" i="6"/>
  <c r="J93" i="6"/>
  <c r="H93" i="6"/>
  <c r="J92" i="6"/>
  <c r="H92" i="6"/>
  <c r="J91" i="6"/>
  <c r="H91" i="6"/>
  <c r="J85" i="6"/>
  <c r="H85" i="6"/>
  <c r="J84" i="6"/>
  <c r="H84" i="6"/>
  <c r="J83" i="6"/>
  <c r="H83" i="6"/>
  <c r="J82" i="6"/>
  <c r="H82" i="6"/>
  <c r="J81" i="6"/>
  <c r="H81" i="6"/>
  <c r="J80" i="6"/>
  <c r="H80" i="6"/>
  <c r="J79" i="6"/>
  <c r="H79" i="6"/>
  <c r="J78" i="6"/>
  <c r="H78" i="6"/>
  <c r="J77" i="6"/>
  <c r="H77" i="6"/>
  <c r="J76" i="6"/>
  <c r="H76" i="6"/>
  <c r="J75" i="6"/>
  <c r="H75" i="6"/>
  <c r="J74" i="6"/>
  <c r="H74" i="6"/>
  <c r="J73" i="6"/>
  <c r="H73" i="6"/>
  <c r="J72" i="6"/>
  <c r="H72" i="6"/>
  <c r="J71" i="6"/>
  <c r="H71" i="6"/>
  <c r="J70" i="6"/>
  <c r="H70" i="6"/>
  <c r="J69" i="6"/>
  <c r="H69" i="6"/>
  <c r="J68" i="6"/>
  <c r="H68" i="6"/>
  <c r="J67" i="6"/>
  <c r="H67" i="6"/>
  <c r="J66" i="6"/>
  <c r="H66" i="6"/>
  <c r="J65" i="6"/>
  <c r="H65" i="6"/>
  <c r="J64" i="6"/>
  <c r="H64" i="6"/>
  <c r="J63" i="6"/>
  <c r="H63" i="6"/>
  <c r="J62" i="6"/>
  <c r="H62" i="6"/>
  <c r="J61" i="6"/>
  <c r="H61" i="6"/>
  <c r="J60" i="6"/>
  <c r="H60" i="6"/>
  <c r="J59" i="6"/>
  <c r="H59" i="6"/>
  <c r="J55" i="6"/>
  <c r="H55" i="6"/>
  <c r="J54" i="6"/>
  <c r="H54" i="6"/>
  <c r="J53" i="6"/>
  <c r="H53" i="6"/>
  <c r="J52" i="6"/>
  <c r="H52" i="6"/>
  <c r="J51" i="6"/>
  <c r="H51" i="6"/>
  <c r="J50" i="6"/>
  <c r="H50" i="6"/>
  <c r="J49" i="6"/>
  <c r="H49" i="6"/>
  <c r="J48" i="6"/>
  <c r="H48" i="6"/>
  <c r="J47" i="6"/>
  <c r="H47" i="6"/>
  <c r="J46" i="6"/>
  <c r="H46" i="6"/>
  <c r="J45" i="6"/>
  <c r="H45" i="6"/>
  <c r="J44" i="6"/>
  <c r="H44" i="6"/>
  <c r="J43" i="6"/>
  <c r="H43" i="6"/>
  <c r="J32" i="6"/>
  <c r="H32" i="6"/>
  <c r="J31" i="6"/>
  <c r="H31" i="6"/>
  <c r="J30" i="6"/>
  <c r="H30" i="6"/>
  <c r="J26" i="6"/>
  <c r="H26" i="6"/>
  <c r="J24" i="6"/>
  <c r="H24" i="6"/>
  <c r="J19" i="6"/>
  <c r="H19" i="6"/>
  <c r="J18" i="6"/>
  <c r="H18" i="6"/>
  <c r="J17" i="6"/>
  <c r="H17" i="6"/>
  <c r="J16" i="6"/>
  <c r="H16" i="6"/>
  <c r="J15" i="6"/>
  <c r="H15" i="6"/>
  <c r="J14" i="6"/>
  <c r="H14" i="6"/>
  <c r="J13" i="6"/>
  <c r="H13" i="6"/>
  <c r="J12" i="6"/>
  <c r="H12" i="6"/>
  <c r="J11" i="6"/>
  <c r="H11" i="6"/>
  <c r="J10" i="6"/>
  <c r="H10" i="6"/>
  <c r="D161" i="6"/>
  <c r="D56" i="6"/>
  <c r="E56" i="6" s="1"/>
  <c r="D87" i="6"/>
  <c r="D135" i="6"/>
  <c r="D136" i="6" s="1"/>
  <c r="D137" i="6" s="1"/>
  <c r="D24" i="14" s="1"/>
  <c r="C135" i="5"/>
  <c r="E96" i="5"/>
  <c r="C87" i="5"/>
  <c r="E86" i="5"/>
  <c r="C163" i="5"/>
  <c r="C27" i="5"/>
  <c r="O21" i="14" s="1"/>
  <c r="Q21" i="14" s="1"/>
  <c r="E20" i="5"/>
  <c r="I20" i="5"/>
  <c r="I27" i="5" s="1"/>
  <c r="I33" i="5"/>
  <c r="I38" i="5"/>
  <c r="I161" i="5"/>
  <c r="I56" i="5"/>
  <c r="I162" i="5"/>
  <c r="I86" i="5"/>
  <c r="I87" i="5" s="1"/>
  <c r="I96" i="5"/>
  <c r="I129" i="5"/>
  <c r="I134" i="5"/>
  <c r="I135" i="5" s="1"/>
  <c r="I136" i="5" s="1"/>
  <c r="I145" i="5"/>
  <c r="I151" i="5"/>
  <c r="I155" i="5"/>
  <c r="J150" i="5"/>
  <c r="H150" i="5"/>
  <c r="J149" i="5"/>
  <c r="H149" i="5"/>
  <c r="J148" i="5"/>
  <c r="H148" i="5"/>
  <c r="J144" i="5"/>
  <c r="H144" i="5"/>
  <c r="J143" i="5"/>
  <c r="H143" i="5"/>
  <c r="J142" i="5"/>
  <c r="H142" i="5"/>
  <c r="J141" i="5"/>
  <c r="H141" i="5"/>
  <c r="J133" i="5"/>
  <c r="H133" i="5"/>
  <c r="J132" i="5"/>
  <c r="H132" i="5"/>
  <c r="J128" i="5"/>
  <c r="H128" i="5"/>
  <c r="J127" i="5"/>
  <c r="H127" i="5"/>
  <c r="J126" i="5"/>
  <c r="H126" i="5"/>
  <c r="J125" i="5"/>
  <c r="H125" i="5"/>
  <c r="J124" i="5"/>
  <c r="H124" i="5"/>
  <c r="J123" i="5"/>
  <c r="H123" i="5"/>
  <c r="J122" i="5"/>
  <c r="H122" i="5"/>
  <c r="J121" i="5"/>
  <c r="H121" i="5"/>
  <c r="J120" i="5"/>
  <c r="H120" i="5"/>
  <c r="J119" i="5"/>
  <c r="H119" i="5"/>
  <c r="J118" i="5"/>
  <c r="H118" i="5"/>
  <c r="J117" i="5"/>
  <c r="H117" i="5"/>
  <c r="J116" i="5"/>
  <c r="H116" i="5"/>
  <c r="J115" i="5"/>
  <c r="H115" i="5"/>
  <c r="J114" i="5"/>
  <c r="H114" i="5"/>
  <c r="J113" i="5"/>
  <c r="H113" i="5"/>
  <c r="J112" i="5"/>
  <c r="H112" i="5"/>
  <c r="J111" i="5"/>
  <c r="H111" i="5"/>
  <c r="J110" i="5"/>
  <c r="H110" i="5"/>
  <c r="J109" i="5"/>
  <c r="H109" i="5"/>
  <c r="J108" i="5"/>
  <c r="H108" i="5"/>
  <c r="J107" i="5"/>
  <c r="H107" i="5"/>
  <c r="J106" i="5"/>
  <c r="H106" i="5"/>
  <c r="J105" i="5"/>
  <c r="H105" i="5"/>
  <c r="J104" i="5"/>
  <c r="H104" i="5"/>
  <c r="J103" i="5"/>
  <c r="H103" i="5"/>
  <c r="J102" i="5"/>
  <c r="H102" i="5"/>
  <c r="J101" i="5"/>
  <c r="H101" i="5"/>
  <c r="J100" i="5"/>
  <c r="H100" i="5"/>
  <c r="J99" i="5"/>
  <c r="H99" i="5"/>
  <c r="J95" i="5"/>
  <c r="H95" i="5"/>
  <c r="J94" i="5"/>
  <c r="H94" i="5"/>
  <c r="J93" i="5"/>
  <c r="H93" i="5"/>
  <c r="J92" i="5"/>
  <c r="H92" i="5"/>
  <c r="J91" i="5"/>
  <c r="H91" i="5"/>
  <c r="J85" i="5"/>
  <c r="H85" i="5"/>
  <c r="J84" i="5"/>
  <c r="H84" i="5"/>
  <c r="J83" i="5"/>
  <c r="H83" i="5"/>
  <c r="J82" i="5"/>
  <c r="H82" i="5"/>
  <c r="J81" i="5"/>
  <c r="H81" i="5"/>
  <c r="J80" i="5"/>
  <c r="H80" i="5"/>
  <c r="J79" i="5"/>
  <c r="H79" i="5"/>
  <c r="J78" i="5"/>
  <c r="H78" i="5"/>
  <c r="J77" i="5"/>
  <c r="H77" i="5"/>
  <c r="J76" i="5"/>
  <c r="H76" i="5"/>
  <c r="J75" i="5"/>
  <c r="H75" i="5"/>
  <c r="J74" i="5"/>
  <c r="H74" i="5"/>
  <c r="J73" i="5"/>
  <c r="H73" i="5"/>
  <c r="J72" i="5"/>
  <c r="H72" i="5"/>
  <c r="J71" i="5"/>
  <c r="H71" i="5"/>
  <c r="J70" i="5"/>
  <c r="H70" i="5"/>
  <c r="J69" i="5"/>
  <c r="H69" i="5"/>
  <c r="J68" i="5"/>
  <c r="H68" i="5"/>
  <c r="J67" i="5"/>
  <c r="H67" i="5"/>
  <c r="J66" i="5"/>
  <c r="H66" i="5"/>
  <c r="J65" i="5"/>
  <c r="H65" i="5"/>
  <c r="J64" i="5"/>
  <c r="H64" i="5"/>
  <c r="J63" i="5"/>
  <c r="H63" i="5"/>
  <c r="J62" i="5"/>
  <c r="H62" i="5"/>
  <c r="J61" i="5"/>
  <c r="H61" i="5"/>
  <c r="J60" i="5"/>
  <c r="H60" i="5"/>
  <c r="J59" i="5"/>
  <c r="H59" i="5"/>
  <c r="J55" i="5"/>
  <c r="H55" i="5"/>
  <c r="J54" i="5"/>
  <c r="H54" i="5"/>
  <c r="J53" i="5"/>
  <c r="H53" i="5"/>
  <c r="J52" i="5"/>
  <c r="H52" i="5"/>
  <c r="J51" i="5"/>
  <c r="H51" i="5"/>
  <c r="J50" i="5"/>
  <c r="H50" i="5"/>
  <c r="J49" i="5"/>
  <c r="H49" i="5"/>
  <c r="J48" i="5"/>
  <c r="H48" i="5"/>
  <c r="J47" i="5"/>
  <c r="H47" i="5"/>
  <c r="J46" i="5"/>
  <c r="H46" i="5"/>
  <c r="J45" i="5"/>
  <c r="H45" i="5"/>
  <c r="J44" i="5"/>
  <c r="H44" i="5"/>
  <c r="J43" i="5"/>
  <c r="H43" i="5"/>
  <c r="J32" i="5"/>
  <c r="H32" i="5"/>
  <c r="J31" i="5"/>
  <c r="H31" i="5"/>
  <c r="J30" i="5"/>
  <c r="H30" i="5"/>
  <c r="J26" i="5"/>
  <c r="H26" i="5"/>
  <c r="J24" i="5"/>
  <c r="H24" i="5"/>
  <c r="J19" i="5"/>
  <c r="H19" i="5"/>
  <c r="J18" i="5"/>
  <c r="H18" i="5"/>
  <c r="J17" i="5"/>
  <c r="H17" i="5"/>
  <c r="J16" i="5"/>
  <c r="H16" i="5"/>
  <c r="J15" i="5"/>
  <c r="H15" i="5"/>
  <c r="J14" i="5"/>
  <c r="H14" i="5"/>
  <c r="J13" i="5"/>
  <c r="H13" i="5"/>
  <c r="J12" i="5"/>
  <c r="H12" i="5"/>
  <c r="J11" i="5"/>
  <c r="H11" i="5"/>
  <c r="J10" i="5"/>
  <c r="H10" i="5"/>
  <c r="D161" i="5"/>
  <c r="D56" i="5"/>
  <c r="E56" i="5" s="1"/>
  <c r="D87" i="5"/>
  <c r="D135" i="5"/>
  <c r="D136" i="5" s="1"/>
  <c r="D137" i="5" s="1"/>
  <c r="D21" i="14" s="1"/>
  <c r="C135" i="4"/>
  <c r="E96" i="4"/>
  <c r="C87" i="4"/>
  <c r="E87" i="4" s="1"/>
  <c r="E86" i="4"/>
  <c r="C163" i="4"/>
  <c r="C27" i="4"/>
  <c r="E20" i="4"/>
  <c r="I20" i="4"/>
  <c r="I27" i="4" s="1"/>
  <c r="I33" i="4"/>
  <c r="I38" i="4"/>
  <c r="I161" i="4"/>
  <c r="I56" i="4"/>
  <c r="I162" i="4"/>
  <c r="I86" i="4"/>
  <c r="I87" i="4" s="1"/>
  <c r="I96" i="4"/>
  <c r="I129" i="4"/>
  <c r="I134" i="4"/>
  <c r="I135" i="4" s="1"/>
  <c r="I136" i="4" s="1"/>
  <c r="I145" i="4"/>
  <c r="I151" i="4"/>
  <c r="I155" i="4"/>
  <c r="J149" i="4"/>
  <c r="H149" i="4"/>
  <c r="J148" i="4"/>
  <c r="H148" i="4"/>
  <c r="J144" i="4"/>
  <c r="H144" i="4"/>
  <c r="J142" i="4"/>
  <c r="H142" i="4"/>
  <c r="J141" i="4"/>
  <c r="H141" i="4"/>
  <c r="J133" i="4"/>
  <c r="H133" i="4"/>
  <c r="H132" i="4"/>
  <c r="J128" i="4"/>
  <c r="H128" i="4"/>
  <c r="J127" i="4"/>
  <c r="H127" i="4"/>
  <c r="J126" i="4"/>
  <c r="H126" i="4"/>
  <c r="J125" i="4"/>
  <c r="H125" i="4"/>
  <c r="J124" i="4"/>
  <c r="H124" i="4"/>
  <c r="J123" i="4"/>
  <c r="H123" i="4"/>
  <c r="J122" i="4"/>
  <c r="H122" i="4"/>
  <c r="J121" i="4"/>
  <c r="H121" i="4"/>
  <c r="J120" i="4"/>
  <c r="H120" i="4"/>
  <c r="J119" i="4"/>
  <c r="H119" i="4"/>
  <c r="J118" i="4"/>
  <c r="H118" i="4"/>
  <c r="J117" i="4"/>
  <c r="H117" i="4"/>
  <c r="J116" i="4"/>
  <c r="H116" i="4"/>
  <c r="J115" i="4"/>
  <c r="H115" i="4"/>
  <c r="J114" i="4"/>
  <c r="H114" i="4"/>
  <c r="J113" i="4"/>
  <c r="H113" i="4"/>
  <c r="J112" i="4"/>
  <c r="H112" i="4"/>
  <c r="J111" i="4"/>
  <c r="H111" i="4"/>
  <c r="J110" i="4"/>
  <c r="H110" i="4"/>
  <c r="J109" i="4"/>
  <c r="H109" i="4"/>
  <c r="J108" i="4"/>
  <c r="H108" i="4"/>
  <c r="J107" i="4"/>
  <c r="H107" i="4"/>
  <c r="J106" i="4"/>
  <c r="H106" i="4"/>
  <c r="J105" i="4"/>
  <c r="H105" i="4"/>
  <c r="J104" i="4"/>
  <c r="H104" i="4"/>
  <c r="J103" i="4"/>
  <c r="H103" i="4"/>
  <c r="J102" i="4"/>
  <c r="H102" i="4"/>
  <c r="J101" i="4"/>
  <c r="H101" i="4"/>
  <c r="J100" i="4"/>
  <c r="H100" i="4"/>
  <c r="J99" i="4"/>
  <c r="H99" i="4"/>
  <c r="J95" i="4"/>
  <c r="H95" i="4"/>
  <c r="J94" i="4"/>
  <c r="H94" i="4"/>
  <c r="J93" i="4"/>
  <c r="H93" i="4"/>
  <c r="J92" i="4"/>
  <c r="H92" i="4"/>
  <c r="J91" i="4"/>
  <c r="H91" i="4"/>
  <c r="J85" i="4"/>
  <c r="H85" i="4"/>
  <c r="J84" i="4"/>
  <c r="H84" i="4"/>
  <c r="J83" i="4"/>
  <c r="H83" i="4"/>
  <c r="J82" i="4"/>
  <c r="H82" i="4"/>
  <c r="J81" i="4"/>
  <c r="H81" i="4"/>
  <c r="J80" i="4"/>
  <c r="H80" i="4"/>
  <c r="J79" i="4"/>
  <c r="H79" i="4"/>
  <c r="J78" i="4"/>
  <c r="H78" i="4"/>
  <c r="J77" i="4"/>
  <c r="H77" i="4"/>
  <c r="J76" i="4"/>
  <c r="H76" i="4"/>
  <c r="J75" i="4"/>
  <c r="H75" i="4"/>
  <c r="J74" i="4"/>
  <c r="H74" i="4"/>
  <c r="J73" i="4"/>
  <c r="H73" i="4"/>
  <c r="J72" i="4"/>
  <c r="H72" i="4"/>
  <c r="J71" i="4"/>
  <c r="H71" i="4"/>
  <c r="J70" i="4"/>
  <c r="H70" i="4"/>
  <c r="J69" i="4"/>
  <c r="H69" i="4"/>
  <c r="J68" i="4"/>
  <c r="H68" i="4"/>
  <c r="J67" i="4"/>
  <c r="H67" i="4"/>
  <c r="J66" i="4"/>
  <c r="H66" i="4"/>
  <c r="J65" i="4"/>
  <c r="H65" i="4"/>
  <c r="J64" i="4"/>
  <c r="H64" i="4"/>
  <c r="J63" i="4"/>
  <c r="H63" i="4"/>
  <c r="J62" i="4"/>
  <c r="H62" i="4"/>
  <c r="J61" i="4"/>
  <c r="H61" i="4"/>
  <c r="J60" i="4"/>
  <c r="H60" i="4"/>
  <c r="J59" i="4"/>
  <c r="H59" i="4"/>
  <c r="J55" i="4"/>
  <c r="H55" i="4"/>
  <c r="J54" i="4"/>
  <c r="H54" i="4"/>
  <c r="J53" i="4"/>
  <c r="H53" i="4"/>
  <c r="J52" i="4"/>
  <c r="H52" i="4"/>
  <c r="J51" i="4"/>
  <c r="H51" i="4"/>
  <c r="J50" i="4"/>
  <c r="H50" i="4"/>
  <c r="J49" i="4"/>
  <c r="H49" i="4"/>
  <c r="J48" i="4"/>
  <c r="H48" i="4"/>
  <c r="J47" i="4"/>
  <c r="H47" i="4"/>
  <c r="J46" i="4"/>
  <c r="H46" i="4"/>
  <c r="J45" i="4"/>
  <c r="H45" i="4"/>
  <c r="J44" i="4"/>
  <c r="H44" i="4"/>
  <c r="J43" i="4"/>
  <c r="H43" i="4"/>
  <c r="J32" i="4"/>
  <c r="H32" i="4"/>
  <c r="J31" i="4"/>
  <c r="H31" i="4"/>
  <c r="J30" i="4"/>
  <c r="H30" i="4"/>
  <c r="J26" i="4"/>
  <c r="H26" i="4"/>
  <c r="J24" i="4"/>
  <c r="H24" i="4"/>
  <c r="J19" i="4"/>
  <c r="H19" i="4"/>
  <c r="J18" i="4"/>
  <c r="H18" i="4"/>
  <c r="J17" i="4"/>
  <c r="H17" i="4"/>
  <c r="J16" i="4"/>
  <c r="H16" i="4"/>
  <c r="J15" i="4"/>
  <c r="H15" i="4"/>
  <c r="J14" i="4"/>
  <c r="H14" i="4"/>
  <c r="J13" i="4"/>
  <c r="H13" i="4"/>
  <c r="J12" i="4"/>
  <c r="H12" i="4"/>
  <c r="J11" i="4"/>
  <c r="H11" i="4"/>
  <c r="J10" i="4"/>
  <c r="H10" i="4"/>
  <c r="D161" i="4"/>
  <c r="D56" i="4"/>
  <c r="D87" i="4"/>
  <c r="D135" i="4"/>
  <c r="D136" i="4" s="1"/>
  <c r="D137" i="4" s="1"/>
  <c r="C135" i="3"/>
  <c r="E96" i="3"/>
  <c r="C87" i="3"/>
  <c r="E87" i="3" s="1"/>
  <c r="E86" i="3"/>
  <c r="C163" i="3"/>
  <c r="E163" i="3" s="1"/>
  <c r="E161" i="3"/>
  <c r="C27" i="3"/>
  <c r="E20" i="3"/>
  <c r="I20" i="3"/>
  <c r="I27" i="3" s="1"/>
  <c r="I33" i="3"/>
  <c r="I38" i="3"/>
  <c r="I161" i="3"/>
  <c r="I56" i="3"/>
  <c r="I162" i="3"/>
  <c r="I86" i="3"/>
  <c r="I87" i="3" s="1"/>
  <c r="I96" i="3"/>
  <c r="I129" i="3"/>
  <c r="I134" i="3"/>
  <c r="I135" i="3" s="1"/>
  <c r="I136" i="3" s="1"/>
  <c r="I145" i="3"/>
  <c r="I151" i="3"/>
  <c r="I155" i="3"/>
  <c r="J149" i="3"/>
  <c r="H149" i="3"/>
  <c r="J148" i="3"/>
  <c r="H148" i="3"/>
  <c r="J144" i="3"/>
  <c r="H144" i="3"/>
  <c r="J142" i="3"/>
  <c r="H142" i="3"/>
  <c r="J141" i="3"/>
  <c r="H141" i="3"/>
  <c r="J133" i="3"/>
  <c r="H133" i="3"/>
  <c r="H132" i="3"/>
  <c r="J128" i="3"/>
  <c r="H128" i="3"/>
  <c r="J127" i="3"/>
  <c r="H127" i="3"/>
  <c r="J126" i="3"/>
  <c r="H126" i="3"/>
  <c r="J125" i="3"/>
  <c r="H125" i="3"/>
  <c r="J124" i="3"/>
  <c r="H124" i="3"/>
  <c r="J123" i="3"/>
  <c r="H123" i="3"/>
  <c r="J122" i="3"/>
  <c r="H122" i="3"/>
  <c r="J121" i="3"/>
  <c r="H121" i="3"/>
  <c r="J120" i="3"/>
  <c r="H120" i="3"/>
  <c r="J119" i="3"/>
  <c r="H119" i="3"/>
  <c r="J118" i="3"/>
  <c r="H118" i="3"/>
  <c r="J117" i="3"/>
  <c r="H117" i="3"/>
  <c r="J116" i="3"/>
  <c r="H116" i="3"/>
  <c r="J115" i="3"/>
  <c r="H115" i="3"/>
  <c r="J114" i="3"/>
  <c r="H114" i="3"/>
  <c r="J113" i="3"/>
  <c r="H113" i="3"/>
  <c r="J112" i="3"/>
  <c r="H112" i="3"/>
  <c r="J111" i="3"/>
  <c r="H111" i="3"/>
  <c r="J110" i="3"/>
  <c r="H110" i="3"/>
  <c r="J109" i="3"/>
  <c r="H109" i="3"/>
  <c r="J108" i="3"/>
  <c r="H108" i="3"/>
  <c r="J107" i="3"/>
  <c r="H107" i="3"/>
  <c r="J106" i="3"/>
  <c r="H106" i="3"/>
  <c r="J105" i="3"/>
  <c r="H105" i="3"/>
  <c r="J104" i="3"/>
  <c r="H104" i="3"/>
  <c r="J103" i="3"/>
  <c r="H103" i="3"/>
  <c r="J102" i="3"/>
  <c r="H102" i="3"/>
  <c r="J101" i="3"/>
  <c r="H101" i="3"/>
  <c r="J100" i="3"/>
  <c r="H100" i="3"/>
  <c r="J99" i="3"/>
  <c r="H99" i="3"/>
  <c r="J95" i="3"/>
  <c r="H95" i="3"/>
  <c r="J94" i="3"/>
  <c r="H94" i="3"/>
  <c r="J93" i="3"/>
  <c r="H93" i="3"/>
  <c r="J92" i="3"/>
  <c r="H92" i="3"/>
  <c r="J91" i="3"/>
  <c r="H91" i="3"/>
  <c r="J85" i="3"/>
  <c r="H85" i="3"/>
  <c r="J84" i="3"/>
  <c r="H84" i="3"/>
  <c r="J83" i="3"/>
  <c r="H83" i="3"/>
  <c r="J82" i="3"/>
  <c r="H82" i="3"/>
  <c r="J81" i="3"/>
  <c r="H81" i="3"/>
  <c r="J80" i="3"/>
  <c r="H80" i="3"/>
  <c r="J79" i="3"/>
  <c r="H79" i="3"/>
  <c r="J78" i="3"/>
  <c r="H78" i="3"/>
  <c r="J77" i="3"/>
  <c r="H77" i="3"/>
  <c r="J76" i="3"/>
  <c r="H76" i="3"/>
  <c r="J75" i="3"/>
  <c r="H75" i="3"/>
  <c r="J74" i="3"/>
  <c r="H74" i="3"/>
  <c r="J73" i="3"/>
  <c r="H73" i="3"/>
  <c r="J72" i="3"/>
  <c r="H72" i="3"/>
  <c r="J71" i="3"/>
  <c r="H71" i="3"/>
  <c r="J70" i="3"/>
  <c r="H70" i="3"/>
  <c r="J69" i="3"/>
  <c r="H69" i="3"/>
  <c r="J68" i="3"/>
  <c r="H68" i="3"/>
  <c r="J67" i="3"/>
  <c r="H67" i="3"/>
  <c r="J66" i="3"/>
  <c r="H66" i="3"/>
  <c r="J65" i="3"/>
  <c r="H65" i="3"/>
  <c r="J64" i="3"/>
  <c r="H64" i="3"/>
  <c r="J63" i="3"/>
  <c r="H63" i="3"/>
  <c r="J62" i="3"/>
  <c r="H62" i="3"/>
  <c r="J61" i="3"/>
  <c r="H61" i="3"/>
  <c r="J60" i="3"/>
  <c r="H60" i="3"/>
  <c r="J59" i="3"/>
  <c r="H59" i="3"/>
  <c r="J55" i="3"/>
  <c r="H55" i="3"/>
  <c r="J54" i="3"/>
  <c r="H54" i="3"/>
  <c r="J53" i="3"/>
  <c r="H53" i="3"/>
  <c r="J52" i="3"/>
  <c r="H52" i="3"/>
  <c r="J51" i="3"/>
  <c r="H51" i="3"/>
  <c r="J50" i="3"/>
  <c r="H50" i="3"/>
  <c r="J49" i="3"/>
  <c r="H49" i="3"/>
  <c r="J48" i="3"/>
  <c r="H48" i="3"/>
  <c r="J47" i="3"/>
  <c r="H47" i="3"/>
  <c r="J46" i="3"/>
  <c r="H46" i="3"/>
  <c r="J45" i="3"/>
  <c r="H45" i="3"/>
  <c r="J44" i="3"/>
  <c r="H44" i="3"/>
  <c r="J43" i="3"/>
  <c r="H43" i="3"/>
  <c r="J32" i="3"/>
  <c r="H32" i="3"/>
  <c r="J31" i="3"/>
  <c r="H31" i="3"/>
  <c r="J30" i="3"/>
  <c r="H30" i="3"/>
  <c r="J26" i="3"/>
  <c r="H26" i="3"/>
  <c r="J24" i="3"/>
  <c r="H24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D161" i="3"/>
  <c r="D163" i="3" s="1"/>
  <c r="D56" i="3"/>
  <c r="D87" i="3"/>
  <c r="D135" i="3"/>
  <c r="D136" i="3" s="1"/>
  <c r="D137" i="3" s="1"/>
  <c r="D28" i="14" s="1"/>
  <c r="D32" i="14" s="1"/>
  <c r="C135" i="2"/>
  <c r="E96" i="2"/>
  <c r="C87" i="2"/>
  <c r="E86" i="2"/>
  <c r="C163" i="2"/>
  <c r="C27" i="2"/>
  <c r="E20" i="2"/>
  <c r="I20" i="2"/>
  <c r="I27" i="2" s="1"/>
  <c r="I33" i="2"/>
  <c r="I38" i="2"/>
  <c r="I161" i="2"/>
  <c r="I56" i="2"/>
  <c r="I162" i="2"/>
  <c r="I86" i="2"/>
  <c r="I87" i="2" s="1"/>
  <c r="I96" i="2"/>
  <c r="I129" i="2"/>
  <c r="I134" i="2"/>
  <c r="I135" i="2" s="1"/>
  <c r="I136" i="2" s="1"/>
  <c r="I145" i="2"/>
  <c r="I151" i="2"/>
  <c r="I155" i="2"/>
  <c r="J149" i="2"/>
  <c r="H149" i="2"/>
  <c r="J148" i="2"/>
  <c r="H148" i="2"/>
  <c r="J144" i="2"/>
  <c r="H144" i="2"/>
  <c r="J142" i="2"/>
  <c r="H142" i="2"/>
  <c r="J141" i="2"/>
  <c r="H141" i="2"/>
  <c r="J133" i="2"/>
  <c r="H133" i="2"/>
  <c r="H132" i="2"/>
  <c r="J128" i="2"/>
  <c r="H128" i="2"/>
  <c r="J127" i="2"/>
  <c r="H127" i="2"/>
  <c r="J126" i="2"/>
  <c r="H126" i="2"/>
  <c r="J125" i="2"/>
  <c r="H125" i="2"/>
  <c r="J124" i="2"/>
  <c r="H124" i="2"/>
  <c r="J123" i="2"/>
  <c r="H123" i="2"/>
  <c r="J122" i="2"/>
  <c r="H122" i="2"/>
  <c r="J121" i="2"/>
  <c r="H121" i="2"/>
  <c r="J120" i="2"/>
  <c r="H120" i="2"/>
  <c r="J119" i="2"/>
  <c r="H119" i="2"/>
  <c r="J118" i="2"/>
  <c r="H118" i="2"/>
  <c r="J117" i="2"/>
  <c r="H117" i="2"/>
  <c r="J116" i="2"/>
  <c r="H116" i="2"/>
  <c r="J115" i="2"/>
  <c r="H115" i="2"/>
  <c r="J114" i="2"/>
  <c r="H114" i="2"/>
  <c r="J113" i="2"/>
  <c r="H113" i="2"/>
  <c r="J112" i="2"/>
  <c r="H112" i="2"/>
  <c r="J111" i="2"/>
  <c r="H111" i="2"/>
  <c r="J110" i="2"/>
  <c r="H110" i="2"/>
  <c r="J109" i="2"/>
  <c r="H109" i="2"/>
  <c r="J108" i="2"/>
  <c r="H108" i="2"/>
  <c r="J107" i="2"/>
  <c r="H107" i="2"/>
  <c r="J106" i="2"/>
  <c r="H106" i="2"/>
  <c r="J105" i="2"/>
  <c r="H105" i="2"/>
  <c r="J104" i="2"/>
  <c r="H104" i="2"/>
  <c r="J103" i="2"/>
  <c r="H103" i="2"/>
  <c r="J102" i="2"/>
  <c r="H102" i="2"/>
  <c r="J101" i="2"/>
  <c r="H101" i="2"/>
  <c r="J100" i="2"/>
  <c r="H100" i="2"/>
  <c r="J99" i="2"/>
  <c r="H99" i="2"/>
  <c r="J95" i="2"/>
  <c r="H95" i="2"/>
  <c r="J94" i="2"/>
  <c r="H94" i="2"/>
  <c r="J93" i="2"/>
  <c r="H93" i="2"/>
  <c r="J92" i="2"/>
  <c r="H92" i="2"/>
  <c r="J91" i="2"/>
  <c r="H91" i="2"/>
  <c r="J85" i="2"/>
  <c r="H85" i="2"/>
  <c r="J84" i="2"/>
  <c r="H84" i="2"/>
  <c r="J83" i="2"/>
  <c r="H83" i="2"/>
  <c r="J82" i="2"/>
  <c r="H82" i="2"/>
  <c r="J81" i="2"/>
  <c r="H81" i="2"/>
  <c r="J80" i="2"/>
  <c r="H80" i="2"/>
  <c r="J79" i="2"/>
  <c r="H79" i="2"/>
  <c r="J78" i="2"/>
  <c r="H78" i="2"/>
  <c r="J77" i="2"/>
  <c r="H77" i="2"/>
  <c r="J76" i="2"/>
  <c r="H76" i="2"/>
  <c r="J75" i="2"/>
  <c r="H75" i="2"/>
  <c r="J74" i="2"/>
  <c r="H74" i="2"/>
  <c r="J73" i="2"/>
  <c r="H73" i="2"/>
  <c r="J72" i="2"/>
  <c r="H72" i="2"/>
  <c r="J71" i="2"/>
  <c r="H71" i="2"/>
  <c r="J70" i="2"/>
  <c r="H70" i="2"/>
  <c r="J69" i="2"/>
  <c r="H69" i="2"/>
  <c r="J68" i="2"/>
  <c r="H68" i="2"/>
  <c r="J67" i="2"/>
  <c r="H67" i="2"/>
  <c r="J66" i="2"/>
  <c r="H66" i="2"/>
  <c r="J65" i="2"/>
  <c r="H65" i="2"/>
  <c r="J64" i="2"/>
  <c r="H64" i="2"/>
  <c r="J63" i="2"/>
  <c r="H63" i="2"/>
  <c r="J62" i="2"/>
  <c r="H62" i="2"/>
  <c r="J61" i="2"/>
  <c r="H61" i="2"/>
  <c r="J60" i="2"/>
  <c r="H60" i="2"/>
  <c r="J59" i="2"/>
  <c r="H59" i="2"/>
  <c r="J55" i="2"/>
  <c r="H55" i="2"/>
  <c r="J54" i="2"/>
  <c r="H54" i="2"/>
  <c r="J53" i="2"/>
  <c r="H53" i="2"/>
  <c r="J52" i="2"/>
  <c r="H52" i="2"/>
  <c r="J51" i="2"/>
  <c r="H51" i="2"/>
  <c r="J50" i="2"/>
  <c r="H50" i="2"/>
  <c r="J49" i="2"/>
  <c r="H49" i="2"/>
  <c r="J48" i="2"/>
  <c r="H48" i="2"/>
  <c r="J47" i="2"/>
  <c r="H47" i="2"/>
  <c r="J46" i="2"/>
  <c r="H46" i="2"/>
  <c r="J45" i="2"/>
  <c r="H45" i="2"/>
  <c r="J44" i="2"/>
  <c r="H44" i="2"/>
  <c r="J43" i="2"/>
  <c r="H43" i="2"/>
  <c r="J32" i="2"/>
  <c r="H32" i="2"/>
  <c r="J31" i="2"/>
  <c r="H31" i="2"/>
  <c r="J30" i="2"/>
  <c r="H30" i="2"/>
  <c r="J26" i="2"/>
  <c r="H26" i="2"/>
  <c r="J24" i="2"/>
  <c r="H24" i="2"/>
  <c r="J19" i="2"/>
  <c r="H19" i="2"/>
  <c r="J18" i="2"/>
  <c r="H18" i="2"/>
  <c r="J17" i="2"/>
  <c r="H17" i="2"/>
  <c r="J16" i="2"/>
  <c r="H16" i="2"/>
  <c r="J15" i="2"/>
  <c r="H15" i="2"/>
  <c r="J14" i="2"/>
  <c r="H14" i="2"/>
  <c r="J13" i="2"/>
  <c r="H13" i="2"/>
  <c r="J12" i="2"/>
  <c r="H12" i="2"/>
  <c r="J11" i="2"/>
  <c r="H11" i="2"/>
  <c r="J10" i="2"/>
  <c r="H10" i="2"/>
  <c r="D161" i="2"/>
  <c r="D56" i="2"/>
  <c r="E56" i="2" s="1"/>
  <c r="D87" i="2"/>
  <c r="D135" i="2"/>
  <c r="D136" i="2" s="1"/>
  <c r="D26" i="14" l="1"/>
  <c r="D33" i="14" s="1"/>
  <c r="O26" i="14"/>
  <c r="Q19" i="14"/>
  <c r="P26" i="14"/>
  <c r="E33" i="2"/>
  <c r="D34" i="2"/>
  <c r="D137" i="2" s="1"/>
  <c r="D34" i="14" s="1"/>
  <c r="D35" i="14" s="1"/>
  <c r="D160" i="13"/>
  <c r="D152" i="13"/>
  <c r="D156" i="13" s="1"/>
  <c r="F20" i="13"/>
  <c r="H9" i="13"/>
  <c r="G20" i="13"/>
  <c r="J9" i="13"/>
  <c r="J20" i="13" s="1"/>
  <c r="F25" i="13"/>
  <c r="H25" i="13" s="1"/>
  <c r="H23" i="13"/>
  <c r="G25" i="13"/>
  <c r="J23" i="13"/>
  <c r="J25" i="13" s="1"/>
  <c r="F33" i="13"/>
  <c r="H33" i="13" s="1"/>
  <c r="H29" i="13"/>
  <c r="G33" i="13"/>
  <c r="J29" i="13"/>
  <c r="J33" i="13" s="1"/>
  <c r="F38" i="13"/>
  <c r="H37" i="13"/>
  <c r="G38" i="13"/>
  <c r="J37" i="13"/>
  <c r="J38" i="13" s="1"/>
  <c r="F161" i="13"/>
  <c r="F56" i="13"/>
  <c r="H41" i="13"/>
  <c r="G161" i="13"/>
  <c r="G56" i="13"/>
  <c r="J41" i="13"/>
  <c r="F162" i="13"/>
  <c r="H162" i="13" s="1"/>
  <c r="H42" i="13"/>
  <c r="G162" i="13"/>
  <c r="J42" i="13"/>
  <c r="J162" i="13" s="1"/>
  <c r="F86" i="13"/>
  <c r="H58" i="13"/>
  <c r="G86" i="13"/>
  <c r="G87" i="13" s="1"/>
  <c r="J58" i="13"/>
  <c r="J86" i="13" s="1"/>
  <c r="F96" i="13"/>
  <c r="H96" i="13" s="1"/>
  <c r="H90" i="13"/>
  <c r="G96" i="13"/>
  <c r="J90" i="13"/>
  <c r="J96" i="13" s="1"/>
  <c r="F129" i="13"/>
  <c r="H129" i="13" s="1"/>
  <c r="H98" i="13"/>
  <c r="G129" i="13"/>
  <c r="J98" i="13"/>
  <c r="J129" i="13" s="1"/>
  <c r="F134" i="13"/>
  <c r="H131" i="13"/>
  <c r="G134" i="13"/>
  <c r="G135" i="13" s="1"/>
  <c r="G136" i="13" s="1"/>
  <c r="J131" i="13"/>
  <c r="J134" i="13" s="1"/>
  <c r="F145" i="13"/>
  <c r="H145" i="13" s="1"/>
  <c r="H140" i="13"/>
  <c r="G145" i="13"/>
  <c r="J140" i="13"/>
  <c r="J145" i="13" s="1"/>
  <c r="F151" i="13"/>
  <c r="H151" i="13" s="1"/>
  <c r="H147" i="13"/>
  <c r="G151" i="13"/>
  <c r="J147" i="13"/>
  <c r="J151" i="13" s="1"/>
  <c r="F155" i="13"/>
  <c r="H154" i="13"/>
  <c r="G155" i="13"/>
  <c r="J154" i="13"/>
  <c r="J155" i="13"/>
  <c r="I163" i="13"/>
  <c r="I34" i="13"/>
  <c r="I137" i="13" s="1"/>
  <c r="C34" i="13"/>
  <c r="E27" i="13"/>
  <c r="E87" i="13"/>
  <c r="C136" i="13"/>
  <c r="E136" i="13" s="1"/>
  <c r="E135" i="13"/>
  <c r="D160" i="12"/>
  <c r="D152" i="12"/>
  <c r="D156" i="12" s="1"/>
  <c r="F20" i="12"/>
  <c r="H9" i="12"/>
  <c r="G20" i="12"/>
  <c r="J9" i="12"/>
  <c r="J20" i="12" s="1"/>
  <c r="F25" i="12"/>
  <c r="H25" i="12" s="1"/>
  <c r="H23" i="12"/>
  <c r="G25" i="12"/>
  <c r="J23" i="12"/>
  <c r="J25" i="12" s="1"/>
  <c r="F33" i="12"/>
  <c r="H33" i="12" s="1"/>
  <c r="H29" i="12"/>
  <c r="G33" i="12"/>
  <c r="J29" i="12"/>
  <c r="J33" i="12" s="1"/>
  <c r="F38" i="12"/>
  <c r="H38" i="12" s="1"/>
  <c r="H37" i="12"/>
  <c r="G38" i="12"/>
  <c r="J37" i="12"/>
  <c r="J38" i="12" s="1"/>
  <c r="F161" i="12"/>
  <c r="F56" i="12"/>
  <c r="H56" i="12" s="1"/>
  <c r="H41" i="12"/>
  <c r="G161" i="12"/>
  <c r="G56" i="12"/>
  <c r="J41" i="12"/>
  <c r="F162" i="12"/>
  <c r="H162" i="12" s="1"/>
  <c r="H42" i="12"/>
  <c r="G162" i="12"/>
  <c r="J42" i="12"/>
  <c r="J162" i="12" s="1"/>
  <c r="F86" i="12"/>
  <c r="H58" i="12"/>
  <c r="G86" i="12"/>
  <c r="G87" i="12" s="1"/>
  <c r="J58" i="12"/>
  <c r="J86" i="12" s="1"/>
  <c r="F96" i="12"/>
  <c r="H96" i="12" s="1"/>
  <c r="H90" i="12"/>
  <c r="G96" i="12"/>
  <c r="J90" i="12"/>
  <c r="J96" i="12" s="1"/>
  <c r="F129" i="12"/>
  <c r="H129" i="12" s="1"/>
  <c r="H98" i="12"/>
  <c r="G129" i="12"/>
  <c r="J98" i="12"/>
  <c r="J129" i="12" s="1"/>
  <c r="F134" i="12"/>
  <c r="H131" i="12"/>
  <c r="G134" i="12"/>
  <c r="G135" i="12" s="1"/>
  <c r="G136" i="12" s="1"/>
  <c r="J131" i="12"/>
  <c r="J134" i="12" s="1"/>
  <c r="F145" i="12"/>
  <c r="H145" i="12" s="1"/>
  <c r="H140" i="12"/>
  <c r="G145" i="12"/>
  <c r="J140" i="12"/>
  <c r="J145" i="12" s="1"/>
  <c r="F151" i="12"/>
  <c r="H151" i="12" s="1"/>
  <c r="H147" i="12"/>
  <c r="G151" i="12"/>
  <c r="J147" i="12"/>
  <c r="J151" i="12" s="1"/>
  <c r="F155" i="12"/>
  <c r="H155" i="12" s="1"/>
  <c r="H154" i="12"/>
  <c r="G155" i="12"/>
  <c r="J154" i="12"/>
  <c r="J155" i="12"/>
  <c r="I163" i="12"/>
  <c r="I34" i="12"/>
  <c r="I137" i="12" s="1"/>
  <c r="C34" i="12"/>
  <c r="E27" i="12"/>
  <c r="C136" i="12"/>
  <c r="E136" i="12" s="1"/>
  <c r="E135" i="12"/>
  <c r="D160" i="11"/>
  <c r="D152" i="11"/>
  <c r="D156" i="11" s="1"/>
  <c r="F20" i="11"/>
  <c r="H9" i="11"/>
  <c r="G20" i="11"/>
  <c r="J9" i="11"/>
  <c r="J20" i="11" s="1"/>
  <c r="F25" i="11"/>
  <c r="H25" i="11" s="1"/>
  <c r="H23" i="11"/>
  <c r="G25" i="11"/>
  <c r="J23" i="11"/>
  <c r="J25" i="11" s="1"/>
  <c r="F33" i="11"/>
  <c r="H33" i="11" s="1"/>
  <c r="H29" i="11"/>
  <c r="G33" i="11"/>
  <c r="J29" i="11"/>
  <c r="J33" i="11" s="1"/>
  <c r="F38" i="11"/>
  <c r="H38" i="11" s="1"/>
  <c r="H37" i="11"/>
  <c r="G38" i="11"/>
  <c r="J37" i="11"/>
  <c r="J38" i="11" s="1"/>
  <c r="F161" i="11"/>
  <c r="F56" i="11"/>
  <c r="H56" i="11" s="1"/>
  <c r="H41" i="11"/>
  <c r="G161" i="11"/>
  <c r="G56" i="11"/>
  <c r="J41" i="11"/>
  <c r="F162" i="11"/>
  <c r="H42" i="11"/>
  <c r="G162" i="11"/>
  <c r="J42" i="11"/>
  <c r="J162" i="11" s="1"/>
  <c r="F86" i="11"/>
  <c r="H58" i="11"/>
  <c r="G86" i="11"/>
  <c r="G87" i="11" s="1"/>
  <c r="J58" i="11"/>
  <c r="J86" i="11" s="1"/>
  <c r="F96" i="11"/>
  <c r="H96" i="11" s="1"/>
  <c r="H90" i="11"/>
  <c r="G96" i="11"/>
  <c r="J90" i="11"/>
  <c r="J96" i="11" s="1"/>
  <c r="F129" i="11"/>
  <c r="H129" i="11" s="1"/>
  <c r="H98" i="11"/>
  <c r="G129" i="11"/>
  <c r="J98" i="11"/>
  <c r="J129" i="11" s="1"/>
  <c r="F134" i="11"/>
  <c r="H131" i="11"/>
  <c r="G134" i="11"/>
  <c r="G135" i="11" s="1"/>
  <c r="G136" i="11" s="1"/>
  <c r="J131" i="11"/>
  <c r="J134" i="11" s="1"/>
  <c r="F145" i="11"/>
  <c r="H145" i="11" s="1"/>
  <c r="H140" i="11"/>
  <c r="G145" i="11"/>
  <c r="J140" i="11"/>
  <c r="J145" i="11" s="1"/>
  <c r="F151" i="11"/>
  <c r="H151" i="11" s="1"/>
  <c r="H147" i="11"/>
  <c r="G151" i="11"/>
  <c r="J147" i="11"/>
  <c r="J151" i="11" s="1"/>
  <c r="F155" i="11"/>
  <c r="H155" i="11" s="1"/>
  <c r="H154" i="11"/>
  <c r="G155" i="11"/>
  <c r="J154" i="11"/>
  <c r="J155" i="11"/>
  <c r="I163" i="11"/>
  <c r="I34" i="11"/>
  <c r="I137" i="11" s="1"/>
  <c r="C34" i="11"/>
  <c r="E27" i="11"/>
  <c r="E163" i="11"/>
  <c r="E87" i="11"/>
  <c r="C136" i="11"/>
  <c r="E136" i="11" s="1"/>
  <c r="E135" i="11"/>
  <c r="D160" i="10"/>
  <c r="D152" i="10"/>
  <c r="D156" i="10" s="1"/>
  <c r="D163" i="10"/>
  <c r="E161" i="10"/>
  <c r="F20" i="10"/>
  <c r="H9" i="10"/>
  <c r="G20" i="10"/>
  <c r="J9" i="10"/>
  <c r="J20" i="10" s="1"/>
  <c r="F25" i="10"/>
  <c r="H25" i="10" s="1"/>
  <c r="H23" i="10"/>
  <c r="G25" i="10"/>
  <c r="J23" i="10"/>
  <c r="J25" i="10" s="1"/>
  <c r="F33" i="10"/>
  <c r="H29" i="10"/>
  <c r="G33" i="10"/>
  <c r="J29" i="10"/>
  <c r="J33" i="10" s="1"/>
  <c r="F38" i="10"/>
  <c r="H37" i="10"/>
  <c r="G38" i="10"/>
  <c r="J37" i="10"/>
  <c r="J38" i="10" s="1"/>
  <c r="F161" i="10"/>
  <c r="F56" i="10"/>
  <c r="H41" i="10"/>
  <c r="G161" i="10"/>
  <c r="G56" i="10"/>
  <c r="J41" i="10"/>
  <c r="F162" i="10"/>
  <c r="H42" i="10"/>
  <c r="G162" i="10"/>
  <c r="J42" i="10"/>
  <c r="J162" i="10" s="1"/>
  <c r="F86" i="10"/>
  <c r="H58" i="10"/>
  <c r="G86" i="10"/>
  <c r="G87" i="10" s="1"/>
  <c r="J58" i="10"/>
  <c r="J86" i="10" s="1"/>
  <c r="F96" i="10"/>
  <c r="H96" i="10" s="1"/>
  <c r="H90" i="10"/>
  <c r="G96" i="10"/>
  <c r="J90" i="10"/>
  <c r="J96" i="10" s="1"/>
  <c r="F129" i="10"/>
  <c r="H129" i="10" s="1"/>
  <c r="H98" i="10"/>
  <c r="G129" i="10"/>
  <c r="J98" i="10"/>
  <c r="J129" i="10" s="1"/>
  <c r="F134" i="10"/>
  <c r="H131" i="10"/>
  <c r="G134" i="10"/>
  <c r="G135" i="10" s="1"/>
  <c r="G136" i="10" s="1"/>
  <c r="J131" i="10"/>
  <c r="J134" i="10" s="1"/>
  <c r="F145" i="10"/>
  <c r="H140" i="10"/>
  <c r="G145" i="10"/>
  <c r="J140" i="10"/>
  <c r="J145" i="10" s="1"/>
  <c r="F151" i="10"/>
  <c r="H147" i="10"/>
  <c r="G151" i="10"/>
  <c r="J147" i="10"/>
  <c r="J151" i="10" s="1"/>
  <c r="F155" i="10"/>
  <c r="H155" i="10" s="1"/>
  <c r="H154" i="10"/>
  <c r="G155" i="10"/>
  <c r="J154" i="10"/>
  <c r="J155" i="10"/>
  <c r="I163" i="10"/>
  <c r="I34" i="10"/>
  <c r="I137" i="10" s="1"/>
  <c r="C34" i="10"/>
  <c r="E27" i="10"/>
  <c r="E163" i="10"/>
  <c r="E87" i="10"/>
  <c r="C136" i="10"/>
  <c r="E136" i="10" s="1"/>
  <c r="E135" i="10"/>
  <c r="D160" i="9"/>
  <c r="D152" i="9"/>
  <c r="D156" i="9" s="1"/>
  <c r="D163" i="9"/>
  <c r="E161" i="9"/>
  <c r="F20" i="9"/>
  <c r="H9" i="9"/>
  <c r="G20" i="9"/>
  <c r="J9" i="9"/>
  <c r="J20" i="9" s="1"/>
  <c r="F25" i="9"/>
  <c r="H25" i="9" s="1"/>
  <c r="H23" i="9"/>
  <c r="G25" i="9"/>
  <c r="J23" i="9"/>
  <c r="J25" i="9" s="1"/>
  <c r="F33" i="9"/>
  <c r="H29" i="9"/>
  <c r="G33" i="9"/>
  <c r="J29" i="9"/>
  <c r="J33" i="9" s="1"/>
  <c r="F38" i="9"/>
  <c r="H37" i="9"/>
  <c r="G38" i="9"/>
  <c r="J37" i="9"/>
  <c r="J38" i="9" s="1"/>
  <c r="F161" i="9"/>
  <c r="F56" i="9"/>
  <c r="H41" i="9"/>
  <c r="G161" i="9"/>
  <c r="G56" i="9"/>
  <c r="J41" i="9"/>
  <c r="F162" i="9"/>
  <c r="H42" i="9"/>
  <c r="G162" i="9"/>
  <c r="J42" i="9"/>
  <c r="J162" i="9" s="1"/>
  <c r="F86" i="9"/>
  <c r="H58" i="9"/>
  <c r="G86" i="9"/>
  <c r="G87" i="9" s="1"/>
  <c r="J58" i="9"/>
  <c r="J86" i="9" s="1"/>
  <c r="F96" i="9"/>
  <c r="H96" i="9" s="1"/>
  <c r="H90" i="9"/>
  <c r="G96" i="9"/>
  <c r="J90" i="9"/>
  <c r="J96" i="9" s="1"/>
  <c r="F129" i="9"/>
  <c r="H129" i="9" s="1"/>
  <c r="H98" i="9"/>
  <c r="G129" i="9"/>
  <c r="J98" i="9"/>
  <c r="J129" i="9" s="1"/>
  <c r="F134" i="9"/>
  <c r="H131" i="9"/>
  <c r="G134" i="9"/>
  <c r="G135" i="9" s="1"/>
  <c r="G136" i="9" s="1"/>
  <c r="J131" i="9"/>
  <c r="J134" i="9" s="1"/>
  <c r="F145" i="9"/>
  <c r="H140" i="9"/>
  <c r="G145" i="9"/>
  <c r="J140" i="9"/>
  <c r="J145" i="9" s="1"/>
  <c r="F151" i="9"/>
  <c r="H147" i="9"/>
  <c r="G151" i="9"/>
  <c r="J147" i="9"/>
  <c r="J151" i="9" s="1"/>
  <c r="F155" i="9"/>
  <c r="H155" i="9" s="1"/>
  <c r="H154" i="9"/>
  <c r="G155" i="9"/>
  <c r="J154" i="9"/>
  <c r="J155" i="9"/>
  <c r="I163" i="9"/>
  <c r="I34" i="9"/>
  <c r="I137" i="9" s="1"/>
  <c r="C34" i="9"/>
  <c r="E27" i="9"/>
  <c r="E163" i="9"/>
  <c r="E87" i="9"/>
  <c r="C136" i="9"/>
  <c r="E136" i="9" s="1"/>
  <c r="E135" i="9"/>
  <c r="D160" i="8"/>
  <c r="D152" i="8"/>
  <c r="D156" i="8" s="1"/>
  <c r="D163" i="8"/>
  <c r="E161" i="8"/>
  <c r="F20" i="8"/>
  <c r="H9" i="8"/>
  <c r="G20" i="8"/>
  <c r="J9" i="8"/>
  <c r="J20" i="8" s="1"/>
  <c r="F25" i="8"/>
  <c r="H25" i="8" s="1"/>
  <c r="H23" i="8"/>
  <c r="G25" i="8"/>
  <c r="J23" i="8"/>
  <c r="J25" i="8" s="1"/>
  <c r="F33" i="8"/>
  <c r="H29" i="8"/>
  <c r="G33" i="8"/>
  <c r="J29" i="8"/>
  <c r="J33" i="8" s="1"/>
  <c r="F38" i="8"/>
  <c r="H37" i="8"/>
  <c r="G38" i="8"/>
  <c r="J37" i="8"/>
  <c r="J38" i="8" s="1"/>
  <c r="F161" i="8"/>
  <c r="F56" i="8"/>
  <c r="H41" i="8"/>
  <c r="G161" i="8"/>
  <c r="G56" i="8"/>
  <c r="J41" i="8"/>
  <c r="F162" i="8"/>
  <c r="H42" i="8"/>
  <c r="G162" i="8"/>
  <c r="J42" i="8"/>
  <c r="J162" i="8" s="1"/>
  <c r="F86" i="8"/>
  <c r="H58" i="8"/>
  <c r="G86" i="8"/>
  <c r="G87" i="8" s="1"/>
  <c r="J58" i="8"/>
  <c r="J86" i="8" s="1"/>
  <c r="F96" i="8"/>
  <c r="H96" i="8" s="1"/>
  <c r="H90" i="8"/>
  <c r="G96" i="8"/>
  <c r="J90" i="8"/>
  <c r="J96" i="8" s="1"/>
  <c r="F129" i="8"/>
  <c r="H129" i="8" s="1"/>
  <c r="H98" i="8"/>
  <c r="G129" i="8"/>
  <c r="J98" i="8"/>
  <c r="J129" i="8" s="1"/>
  <c r="F134" i="8"/>
  <c r="H131" i="8"/>
  <c r="G134" i="8"/>
  <c r="G135" i="8" s="1"/>
  <c r="G136" i="8" s="1"/>
  <c r="J131" i="8"/>
  <c r="J134" i="8" s="1"/>
  <c r="F145" i="8"/>
  <c r="H140" i="8"/>
  <c r="G145" i="8"/>
  <c r="J140" i="8"/>
  <c r="J145" i="8" s="1"/>
  <c r="F151" i="8"/>
  <c r="H147" i="8"/>
  <c r="G151" i="8"/>
  <c r="J147" i="8"/>
  <c r="J151" i="8" s="1"/>
  <c r="F155" i="8"/>
  <c r="H155" i="8" s="1"/>
  <c r="H154" i="8"/>
  <c r="G155" i="8"/>
  <c r="J154" i="8"/>
  <c r="J155" i="8"/>
  <c r="I163" i="8"/>
  <c r="I34" i="8"/>
  <c r="I137" i="8" s="1"/>
  <c r="C34" i="8"/>
  <c r="E27" i="8"/>
  <c r="E163" i="8"/>
  <c r="E87" i="8"/>
  <c r="C136" i="8"/>
  <c r="E136" i="8" s="1"/>
  <c r="E135" i="8"/>
  <c r="D160" i="7"/>
  <c r="D152" i="7"/>
  <c r="D156" i="7" s="1"/>
  <c r="D163" i="7"/>
  <c r="E161" i="7"/>
  <c r="F20" i="7"/>
  <c r="H9" i="7"/>
  <c r="G20" i="7"/>
  <c r="J9" i="7"/>
  <c r="J20" i="7" s="1"/>
  <c r="F25" i="7"/>
  <c r="H25" i="7" s="1"/>
  <c r="H23" i="7"/>
  <c r="G25" i="7"/>
  <c r="J23" i="7"/>
  <c r="J25" i="7" s="1"/>
  <c r="F33" i="7"/>
  <c r="H29" i="7"/>
  <c r="G33" i="7"/>
  <c r="J29" i="7"/>
  <c r="J33" i="7" s="1"/>
  <c r="F38" i="7"/>
  <c r="H37" i="7"/>
  <c r="G38" i="7"/>
  <c r="J37" i="7"/>
  <c r="J38" i="7" s="1"/>
  <c r="F161" i="7"/>
  <c r="F56" i="7"/>
  <c r="H41" i="7"/>
  <c r="G161" i="7"/>
  <c r="G56" i="7"/>
  <c r="J41" i="7"/>
  <c r="F162" i="7"/>
  <c r="H42" i="7"/>
  <c r="G162" i="7"/>
  <c r="J42" i="7"/>
  <c r="J162" i="7" s="1"/>
  <c r="F86" i="7"/>
  <c r="H58" i="7"/>
  <c r="G86" i="7"/>
  <c r="G87" i="7" s="1"/>
  <c r="J58" i="7"/>
  <c r="J86" i="7" s="1"/>
  <c r="F96" i="7"/>
  <c r="H96" i="7" s="1"/>
  <c r="H90" i="7"/>
  <c r="G96" i="7"/>
  <c r="J90" i="7"/>
  <c r="J96" i="7" s="1"/>
  <c r="F129" i="7"/>
  <c r="H129" i="7" s="1"/>
  <c r="H98" i="7"/>
  <c r="G129" i="7"/>
  <c r="J98" i="7"/>
  <c r="J129" i="7" s="1"/>
  <c r="F134" i="7"/>
  <c r="H131" i="7"/>
  <c r="G134" i="7"/>
  <c r="G135" i="7" s="1"/>
  <c r="G136" i="7" s="1"/>
  <c r="J131" i="7"/>
  <c r="J134" i="7" s="1"/>
  <c r="F145" i="7"/>
  <c r="H140" i="7"/>
  <c r="G145" i="7"/>
  <c r="J140" i="7"/>
  <c r="J145" i="7" s="1"/>
  <c r="F151" i="7"/>
  <c r="H147" i="7"/>
  <c r="G151" i="7"/>
  <c r="J147" i="7"/>
  <c r="J151" i="7" s="1"/>
  <c r="F155" i="7"/>
  <c r="H155" i="7" s="1"/>
  <c r="H154" i="7"/>
  <c r="G155" i="7"/>
  <c r="J154" i="7"/>
  <c r="J155" i="7"/>
  <c r="I163" i="7"/>
  <c r="I34" i="7"/>
  <c r="I137" i="7" s="1"/>
  <c r="C34" i="7"/>
  <c r="E27" i="7"/>
  <c r="E163" i="7"/>
  <c r="E87" i="7"/>
  <c r="C136" i="7"/>
  <c r="E136" i="7" s="1"/>
  <c r="E135" i="7"/>
  <c r="D160" i="6"/>
  <c r="D152" i="6"/>
  <c r="D156" i="6" s="1"/>
  <c r="D163" i="6"/>
  <c r="E161" i="6"/>
  <c r="F20" i="6"/>
  <c r="H9" i="6"/>
  <c r="G20" i="6"/>
  <c r="J9" i="6"/>
  <c r="J20" i="6" s="1"/>
  <c r="F25" i="6"/>
  <c r="H25" i="6" s="1"/>
  <c r="H23" i="6"/>
  <c r="G25" i="6"/>
  <c r="J23" i="6"/>
  <c r="J25" i="6" s="1"/>
  <c r="F33" i="6"/>
  <c r="H29" i="6"/>
  <c r="G33" i="6"/>
  <c r="J29" i="6"/>
  <c r="J33" i="6" s="1"/>
  <c r="F38" i="6"/>
  <c r="H37" i="6"/>
  <c r="G38" i="6"/>
  <c r="J37" i="6"/>
  <c r="J38" i="6" s="1"/>
  <c r="F161" i="6"/>
  <c r="F56" i="6"/>
  <c r="H41" i="6"/>
  <c r="G161" i="6"/>
  <c r="G56" i="6"/>
  <c r="J41" i="6"/>
  <c r="F162" i="6"/>
  <c r="H42" i="6"/>
  <c r="G162" i="6"/>
  <c r="J42" i="6"/>
  <c r="J162" i="6" s="1"/>
  <c r="F86" i="6"/>
  <c r="H58" i="6"/>
  <c r="G86" i="6"/>
  <c r="G87" i="6" s="1"/>
  <c r="J58" i="6"/>
  <c r="J86" i="6" s="1"/>
  <c r="F96" i="6"/>
  <c r="H96" i="6" s="1"/>
  <c r="H90" i="6"/>
  <c r="G96" i="6"/>
  <c r="J90" i="6"/>
  <c r="J96" i="6" s="1"/>
  <c r="F129" i="6"/>
  <c r="H129" i="6" s="1"/>
  <c r="H98" i="6"/>
  <c r="G129" i="6"/>
  <c r="J98" i="6"/>
  <c r="J129" i="6" s="1"/>
  <c r="F134" i="6"/>
  <c r="H131" i="6"/>
  <c r="G134" i="6"/>
  <c r="G135" i="6" s="1"/>
  <c r="G136" i="6" s="1"/>
  <c r="J131" i="6"/>
  <c r="J134" i="6" s="1"/>
  <c r="F145" i="6"/>
  <c r="H140" i="6"/>
  <c r="G145" i="6"/>
  <c r="J140" i="6"/>
  <c r="J145" i="6" s="1"/>
  <c r="F151" i="6"/>
  <c r="H147" i="6"/>
  <c r="G151" i="6"/>
  <c r="J147" i="6"/>
  <c r="J151" i="6" s="1"/>
  <c r="F155" i="6"/>
  <c r="H155" i="6" s="1"/>
  <c r="H154" i="6"/>
  <c r="G155" i="6"/>
  <c r="J154" i="6"/>
  <c r="J155" i="6"/>
  <c r="I163" i="6"/>
  <c r="I34" i="6"/>
  <c r="I137" i="6" s="1"/>
  <c r="C34" i="6"/>
  <c r="E27" i="6"/>
  <c r="E163" i="6"/>
  <c r="E87" i="6"/>
  <c r="C136" i="6"/>
  <c r="E136" i="6" s="1"/>
  <c r="E135" i="6"/>
  <c r="D160" i="5"/>
  <c r="D152" i="5"/>
  <c r="D156" i="5" s="1"/>
  <c r="D163" i="5"/>
  <c r="E161" i="5"/>
  <c r="F20" i="5"/>
  <c r="H9" i="5"/>
  <c r="G20" i="5"/>
  <c r="J9" i="5"/>
  <c r="J20" i="5" s="1"/>
  <c r="F25" i="5"/>
  <c r="H25" i="5" s="1"/>
  <c r="H23" i="5"/>
  <c r="G25" i="5"/>
  <c r="J23" i="5"/>
  <c r="J25" i="5" s="1"/>
  <c r="F33" i="5"/>
  <c r="H29" i="5"/>
  <c r="G33" i="5"/>
  <c r="J29" i="5"/>
  <c r="J33" i="5" s="1"/>
  <c r="F38" i="5"/>
  <c r="H37" i="5"/>
  <c r="G38" i="5"/>
  <c r="J37" i="5"/>
  <c r="J38" i="5" s="1"/>
  <c r="F161" i="5"/>
  <c r="F56" i="5"/>
  <c r="H41" i="5"/>
  <c r="G161" i="5"/>
  <c r="G56" i="5"/>
  <c r="J41" i="5"/>
  <c r="F162" i="5"/>
  <c r="H42" i="5"/>
  <c r="G162" i="5"/>
  <c r="J42" i="5"/>
  <c r="J162" i="5" s="1"/>
  <c r="F86" i="5"/>
  <c r="H58" i="5"/>
  <c r="G86" i="5"/>
  <c r="G87" i="5" s="1"/>
  <c r="J58" i="5"/>
  <c r="J86" i="5" s="1"/>
  <c r="F96" i="5"/>
  <c r="H96" i="5" s="1"/>
  <c r="H90" i="5"/>
  <c r="G96" i="5"/>
  <c r="J90" i="5"/>
  <c r="J96" i="5" s="1"/>
  <c r="F129" i="5"/>
  <c r="H129" i="5" s="1"/>
  <c r="H98" i="5"/>
  <c r="G129" i="5"/>
  <c r="J98" i="5"/>
  <c r="J129" i="5" s="1"/>
  <c r="F134" i="5"/>
  <c r="H131" i="5"/>
  <c r="G134" i="5"/>
  <c r="G135" i="5" s="1"/>
  <c r="G136" i="5" s="1"/>
  <c r="J131" i="5"/>
  <c r="J134" i="5" s="1"/>
  <c r="F145" i="5"/>
  <c r="H140" i="5"/>
  <c r="G145" i="5"/>
  <c r="J140" i="5"/>
  <c r="J145" i="5" s="1"/>
  <c r="F151" i="5"/>
  <c r="H147" i="5"/>
  <c r="G151" i="5"/>
  <c r="J147" i="5"/>
  <c r="J151" i="5" s="1"/>
  <c r="F155" i="5"/>
  <c r="H155" i="5" s="1"/>
  <c r="H154" i="5"/>
  <c r="G155" i="5"/>
  <c r="J154" i="5"/>
  <c r="J155" i="5"/>
  <c r="I163" i="5"/>
  <c r="I34" i="5"/>
  <c r="I137" i="5" s="1"/>
  <c r="C34" i="5"/>
  <c r="E27" i="5"/>
  <c r="E163" i="5"/>
  <c r="E87" i="5"/>
  <c r="C136" i="5"/>
  <c r="E136" i="5" s="1"/>
  <c r="E135" i="5"/>
  <c r="D160" i="4"/>
  <c r="D152" i="4"/>
  <c r="D156" i="4" s="1"/>
  <c r="D163" i="4"/>
  <c r="E161" i="4"/>
  <c r="F20" i="4"/>
  <c r="H9" i="4"/>
  <c r="G20" i="4"/>
  <c r="J9" i="4"/>
  <c r="J20" i="4" s="1"/>
  <c r="F25" i="4"/>
  <c r="H25" i="4" s="1"/>
  <c r="H23" i="4"/>
  <c r="G25" i="4"/>
  <c r="J23" i="4"/>
  <c r="J25" i="4" s="1"/>
  <c r="F33" i="4"/>
  <c r="H33" i="4" s="1"/>
  <c r="H29" i="4"/>
  <c r="G33" i="4"/>
  <c r="J29" i="4"/>
  <c r="J33" i="4" s="1"/>
  <c r="F38" i="4"/>
  <c r="H38" i="4" s="1"/>
  <c r="H37" i="4"/>
  <c r="G38" i="4"/>
  <c r="J37" i="4"/>
  <c r="J38" i="4" s="1"/>
  <c r="F161" i="4"/>
  <c r="F56" i="4"/>
  <c r="H56" i="4" s="1"/>
  <c r="H41" i="4"/>
  <c r="G161" i="4"/>
  <c r="G56" i="4"/>
  <c r="J41" i="4"/>
  <c r="F162" i="4"/>
  <c r="H42" i="4"/>
  <c r="G162" i="4"/>
  <c r="J42" i="4"/>
  <c r="J162" i="4" s="1"/>
  <c r="F86" i="4"/>
  <c r="H58" i="4"/>
  <c r="G86" i="4"/>
  <c r="G87" i="4" s="1"/>
  <c r="J58" i="4"/>
  <c r="J86" i="4" s="1"/>
  <c r="F96" i="4"/>
  <c r="H90" i="4"/>
  <c r="G96" i="4"/>
  <c r="J90" i="4"/>
  <c r="J96" i="4" s="1"/>
  <c r="F129" i="4"/>
  <c r="H98" i="4"/>
  <c r="G129" i="4"/>
  <c r="J98" i="4"/>
  <c r="J129" i="4" s="1"/>
  <c r="F134" i="4"/>
  <c r="H131" i="4"/>
  <c r="G134" i="4"/>
  <c r="G135" i="4" s="1"/>
  <c r="G136" i="4" s="1"/>
  <c r="J131" i="4"/>
  <c r="J134" i="4" s="1"/>
  <c r="F145" i="4"/>
  <c r="H140" i="4"/>
  <c r="G145" i="4"/>
  <c r="J140" i="4"/>
  <c r="J145" i="4" s="1"/>
  <c r="F151" i="4"/>
  <c r="H147" i="4"/>
  <c r="G151" i="4"/>
  <c r="J147" i="4"/>
  <c r="J151" i="4" s="1"/>
  <c r="F155" i="4"/>
  <c r="H155" i="4" s="1"/>
  <c r="H154" i="4"/>
  <c r="G155" i="4"/>
  <c r="J154" i="4"/>
  <c r="J155" i="4"/>
  <c r="I163" i="4"/>
  <c r="I34" i="4"/>
  <c r="I137" i="4" s="1"/>
  <c r="C34" i="4"/>
  <c r="E27" i="4"/>
  <c r="E163" i="4"/>
  <c r="C136" i="4"/>
  <c r="E136" i="4" s="1"/>
  <c r="E135" i="4"/>
  <c r="D160" i="3"/>
  <c r="D152" i="3"/>
  <c r="D156" i="3" s="1"/>
  <c r="F20" i="3"/>
  <c r="H9" i="3"/>
  <c r="G20" i="3"/>
  <c r="J9" i="3"/>
  <c r="J20" i="3" s="1"/>
  <c r="F25" i="3"/>
  <c r="H25" i="3" s="1"/>
  <c r="H23" i="3"/>
  <c r="G25" i="3"/>
  <c r="J23" i="3"/>
  <c r="J25" i="3" s="1"/>
  <c r="F33" i="3"/>
  <c r="H33" i="3" s="1"/>
  <c r="H29" i="3"/>
  <c r="G33" i="3"/>
  <c r="J29" i="3"/>
  <c r="J33" i="3" s="1"/>
  <c r="F38" i="3"/>
  <c r="H38" i="3" s="1"/>
  <c r="H37" i="3"/>
  <c r="G38" i="3"/>
  <c r="J37" i="3"/>
  <c r="J38" i="3" s="1"/>
  <c r="F161" i="3"/>
  <c r="F56" i="3"/>
  <c r="H56" i="3" s="1"/>
  <c r="H41" i="3"/>
  <c r="G161" i="3"/>
  <c r="G56" i="3"/>
  <c r="J41" i="3"/>
  <c r="F162" i="3"/>
  <c r="H162" i="3" s="1"/>
  <c r="H42" i="3"/>
  <c r="G162" i="3"/>
  <c r="J42" i="3"/>
  <c r="J162" i="3" s="1"/>
  <c r="F86" i="3"/>
  <c r="H58" i="3"/>
  <c r="G86" i="3"/>
  <c r="G87" i="3" s="1"/>
  <c r="J58" i="3"/>
  <c r="J86" i="3" s="1"/>
  <c r="F96" i="3"/>
  <c r="H96" i="3" s="1"/>
  <c r="H90" i="3"/>
  <c r="G96" i="3"/>
  <c r="J90" i="3"/>
  <c r="J96" i="3" s="1"/>
  <c r="F129" i="3"/>
  <c r="H129" i="3" s="1"/>
  <c r="H98" i="3"/>
  <c r="G129" i="3"/>
  <c r="J98" i="3"/>
  <c r="J129" i="3" s="1"/>
  <c r="F134" i="3"/>
  <c r="H131" i="3"/>
  <c r="G134" i="3"/>
  <c r="G135" i="3" s="1"/>
  <c r="G136" i="3" s="1"/>
  <c r="J131" i="3"/>
  <c r="J134" i="3" s="1"/>
  <c r="F145" i="3"/>
  <c r="H145" i="3" s="1"/>
  <c r="H140" i="3"/>
  <c r="G145" i="3"/>
  <c r="J140" i="3"/>
  <c r="J145" i="3" s="1"/>
  <c r="F151" i="3"/>
  <c r="H151" i="3" s="1"/>
  <c r="H147" i="3"/>
  <c r="G151" i="3"/>
  <c r="J147" i="3"/>
  <c r="J151" i="3" s="1"/>
  <c r="F155" i="3"/>
  <c r="H155" i="3" s="1"/>
  <c r="H154" i="3"/>
  <c r="G155" i="3"/>
  <c r="J154" i="3"/>
  <c r="J155" i="3"/>
  <c r="I163" i="3"/>
  <c r="I34" i="3"/>
  <c r="I137" i="3" s="1"/>
  <c r="C34" i="3"/>
  <c r="E27" i="3"/>
  <c r="C136" i="3"/>
  <c r="E136" i="3" s="1"/>
  <c r="E135" i="3"/>
  <c r="D160" i="2"/>
  <c r="D152" i="2"/>
  <c r="D156" i="2" s="1"/>
  <c r="D163" i="2"/>
  <c r="E161" i="2"/>
  <c r="F20" i="2"/>
  <c r="H9" i="2"/>
  <c r="G20" i="2"/>
  <c r="J9" i="2"/>
  <c r="J20" i="2" s="1"/>
  <c r="F25" i="2"/>
  <c r="H25" i="2" s="1"/>
  <c r="H23" i="2"/>
  <c r="G25" i="2"/>
  <c r="J23" i="2"/>
  <c r="J25" i="2" s="1"/>
  <c r="F33" i="2"/>
  <c r="H29" i="2"/>
  <c r="G33" i="2"/>
  <c r="J29" i="2"/>
  <c r="J33" i="2" s="1"/>
  <c r="F38" i="2"/>
  <c r="H37" i="2"/>
  <c r="G38" i="2"/>
  <c r="J37" i="2"/>
  <c r="J38" i="2" s="1"/>
  <c r="F161" i="2"/>
  <c r="F56" i="2"/>
  <c r="H41" i="2"/>
  <c r="G161" i="2"/>
  <c r="G56" i="2"/>
  <c r="J41" i="2"/>
  <c r="F162" i="2"/>
  <c r="H42" i="2"/>
  <c r="G162" i="2"/>
  <c r="J42" i="2"/>
  <c r="J162" i="2" s="1"/>
  <c r="F86" i="2"/>
  <c r="H58" i="2"/>
  <c r="G86" i="2"/>
  <c r="G87" i="2" s="1"/>
  <c r="J58" i="2"/>
  <c r="J86" i="2" s="1"/>
  <c r="F96" i="2"/>
  <c r="H90" i="2"/>
  <c r="G96" i="2"/>
  <c r="J90" i="2"/>
  <c r="J96" i="2" s="1"/>
  <c r="F129" i="2"/>
  <c r="H98" i="2"/>
  <c r="G129" i="2"/>
  <c r="J98" i="2"/>
  <c r="J129" i="2" s="1"/>
  <c r="F134" i="2"/>
  <c r="H131" i="2"/>
  <c r="G134" i="2"/>
  <c r="G135" i="2" s="1"/>
  <c r="G136" i="2" s="1"/>
  <c r="J131" i="2"/>
  <c r="J134" i="2" s="1"/>
  <c r="F145" i="2"/>
  <c r="H140" i="2"/>
  <c r="G145" i="2"/>
  <c r="J140" i="2"/>
  <c r="J145" i="2" s="1"/>
  <c r="F151" i="2"/>
  <c r="H147" i="2"/>
  <c r="G151" i="2"/>
  <c r="J147" i="2"/>
  <c r="J151" i="2" s="1"/>
  <c r="F155" i="2"/>
  <c r="H154" i="2"/>
  <c r="G155" i="2"/>
  <c r="J154" i="2"/>
  <c r="J155" i="2"/>
  <c r="I163" i="2"/>
  <c r="I34" i="2"/>
  <c r="I137" i="2" s="1"/>
  <c r="C34" i="2"/>
  <c r="E27" i="2"/>
  <c r="E163" i="2"/>
  <c r="E87" i="2"/>
  <c r="C136" i="2"/>
  <c r="E136" i="2" s="1"/>
  <c r="E135" i="2"/>
  <c r="Q26" i="14" l="1"/>
  <c r="C137" i="13"/>
  <c r="E34" i="13"/>
  <c r="I160" i="13"/>
  <c r="I152" i="13"/>
  <c r="I156" i="13" s="1"/>
  <c r="H155" i="13"/>
  <c r="F135" i="13"/>
  <c r="H134" i="13"/>
  <c r="J135" i="13"/>
  <c r="F87" i="13"/>
  <c r="H87" i="13" s="1"/>
  <c r="H86" i="13"/>
  <c r="J161" i="13"/>
  <c r="J163" i="13" s="1"/>
  <c r="J56" i="13"/>
  <c r="J87" i="13" s="1"/>
  <c r="G163" i="13"/>
  <c r="H56" i="13"/>
  <c r="F163" i="13"/>
  <c r="H163" i="13" s="1"/>
  <c r="H161" i="13"/>
  <c r="H38" i="13"/>
  <c r="J27" i="13"/>
  <c r="J34" i="13" s="1"/>
  <c r="G27" i="13"/>
  <c r="G34" i="13" s="1"/>
  <c r="G137" i="13" s="1"/>
  <c r="F27" i="13"/>
  <c r="H20" i="13"/>
  <c r="C137" i="12"/>
  <c r="E34" i="12"/>
  <c r="I160" i="12"/>
  <c r="I152" i="12"/>
  <c r="I156" i="12" s="1"/>
  <c r="F135" i="12"/>
  <c r="H134" i="12"/>
  <c r="J135" i="12"/>
  <c r="F87" i="12"/>
  <c r="H87" i="12" s="1"/>
  <c r="H86" i="12"/>
  <c r="J161" i="12"/>
  <c r="J163" i="12" s="1"/>
  <c r="J56" i="12"/>
  <c r="J87" i="12" s="1"/>
  <c r="G163" i="12"/>
  <c r="F163" i="12"/>
  <c r="H163" i="12" s="1"/>
  <c r="H161" i="12"/>
  <c r="J27" i="12"/>
  <c r="J34" i="12" s="1"/>
  <c r="G27" i="12"/>
  <c r="G34" i="12" s="1"/>
  <c r="G137" i="12" s="1"/>
  <c r="F27" i="12"/>
  <c r="H20" i="12"/>
  <c r="C137" i="11"/>
  <c r="E34" i="11"/>
  <c r="I160" i="11"/>
  <c r="I152" i="11"/>
  <c r="I156" i="11" s="1"/>
  <c r="F135" i="11"/>
  <c r="H134" i="11"/>
  <c r="J135" i="11"/>
  <c r="F87" i="11"/>
  <c r="H87" i="11" s="1"/>
  <c r="H86" i="11"/>
  <c r="H162" i="11"/>
  <c r="J161" i="11"/>
  <c r="J163" i="11" s="1"/>
  <c r="J56" i="11"/>
  <c r="J87" i="11" s="1"/>
  <c r="G163" i="11"/>
  <c r="F163" i="11"/>
  <c r="H163" i="11" s="1"/>
  <c r="H161" i="11"/>
  <c r="J27" i="11"/>
  <c r="J34" i="11" s="1"/>
  <c r="G27" i="11"/>
  <c r="G34" i="11" s="1"/>
  <c r="G137" i="11" s="1"/>
  <c r="F27" i="11"/>
  <c r="H20" i="11"/>
  <c r="C137" i="10"/>
  <c r="C22" i="14" s="1"/>
  <c r="E22" i="14" s="1"/>
  <c r="E34" i="10"/>
  <c r="I160" i="10"/>
  <c r="I152" i="10"/>
  <c r="I156" i="10" s="1"/>
  <c r="H151" i="10"/>
  <c r="H145" i="10"/>
  <c r="F135" i="10"/>
  <c r="H134" i="10"/>
  <c r="J135" i="10"/>
  <c r="F87" i="10"/>
  <c r="H87" i="10" s="1"/>
  <c r="H86" i="10"/>
  <c r="H162" i="10"/>
  <c r="J161" i="10"/>
  <c r="J163" i="10" s="1"/>
  <c r="J56" i="10"/>
  <c r="J87" i="10" s="1"/>
  <c r="G163" i="10"/>
  <c r="H56" i="10"/>
  <c r="F163" i="10"/>
  <c r="H163" i="10" s="1"/>
  <c r="H161" i="10"/>
  <c r="H38" i="10"/>
  <c r="H33" i="10"/>
  <c r="J27" i="10"/>
  <c r="J34" i="10" s="1"/>
  <c r="G27" i="10"/>
  <c r="F27" i="10"/>
  <c r="U22" i="14" s="1"/>
  <c r="H20" i="10"/>
  <c r="C137" i="9"/>
  <c r="C20" i="14" s="1"/>
  <c r="E20" i="14" s="1"/>
  <c r="E34" i="9"/>
  <c r="I160" i="9"/>
  <c r="I152" i="9"/>
  <c r="I156" i="9" s="1"/>
  <c r="H151" i="9"/>
  <c r="H145" i="9"/>
  <c r="F135" i="9"/>
  <c r="H134" i="9"/>
  <c r="J135" i="9"/>
  <c r="F87" i="9"/>
  <c r="H87" i="9" s="1"/>
  <c r="H86" i="9"/>
  <c r="H162" i="9"/>
  <c r="J161" i="9"/>
  <c r="J163" i="9" s="1"/>
  <c r="J56" i="9"/>
  <c r="J87" i="9" s="1"/>
  <c r="G163" i="9"/>
  <c r="H56" i="9"/>
  <c r="F163" i="9"/>
  <c r="H163" i="9" s="1"/>
  <c r="H161" i="9"/>
  <c r="H38" i="9"/>
  <c r="H33" i="9"/>
  <c r="J27" i="9"/>
  <c r="J34" i="9" s="1"/>
  <c r="G27" i="9"/>
  <c r="F27" i="9"/>
  <c r="U20" i="14" s="1"/>
  <c r="H20" i="9"/>
  <c r="C137" i="8"/>
  <c r="C23" i="14" s="1"/>
  <c r="E23" i="14" s="1"/>
  <c r="E34" i="8"/>
  <c r="I160" i="8"/>
  <c r="I152" i="8"/>
  <c r="I156" i="8" s="1"/>
  <c r="H151" i="8"/>
  <c r="H145" i="8"/>
  <c r="F135" i="8"/>
  <c r="H134" i="8"/>
  <c r="J135" i="8"/>
  <c r="F87" i="8"/>
  <c r="H87" i="8" s="1"/>
  <c r="H86" i="8"/>
  <c r="H162" i="8"/>
  <c r="J161" i="8"/>
  <c r="J163" i="8" s="1"/>
  <c r="J56" i="8"/>
  <c r="J87" i="8" s="1"/>
  <c r="G163" i="8"/>
  <c r="H56" i="8"/>
  <c r="F163" i="8"/>
  <c r="H163" i="8" s="1"/>
  <c r="H161" i="8"/>
  <c r="H38" i="8"/>
  <c r="H33" i="8"/>
  <c r="J27" i="8"/>
  <c r="J34" i="8" s="1"/>
  <c r="G27" i="8"/>
  <c r="F27" i="8"/>
  <c r="U23" i="14" s="1"/>
  <c r="H20" i="8"/>
  <c r="C137" i="7"/>
  <c r="C19" i="14" s="1"/>
  <c r="E34" i="7"/>
  <c r="I160" i="7"/>
  <c r="I152" i="7"/>
  <c r="I156" i="7" s="1"/>
  <c r="H151" i="7"/>
  <c r="H145" i="7"/>
  <c r="F135" i="7"/>
  <c r="H134" i="7"/>
  <c r="J135" i="7"/>
  <c r="F87" i="7"/>
  <c r="H87" i="7" s="1"/>
  <c r="H86" i="7"/>
  <c r="H162" i="7"/>
  <c r="J161" i="7"/>
  <c r="J163" i="7" s="1"/>
  <c r="J56" i="7"/>
  <c r="J87" i="7" s="1"/>
  <c r="G163" i="7"/>
  <c r="H56" i="7"/>
  <c r="F163" i="7"/>
  <c r="H163" i="7" s="1"/>
  <c r="H161" i="7"/>
  <c r="H38" i="7"/>
  <c r="H33" i="7"/>
  <c r="J27" i="7"/>
  <c r="J34" i="7" s="1"/>
  <c r="G27" i="7"/>
  <c r="F27" i="7"/>
  <c r="U19" i="14" s="1"/>
  <c r="H20" i="7"/>
  <c r="C137" i="6"/>
  <c r="C24" i="14" s="1"/>
  <c r="E24" i="14" s="1"/>
  <c r="E34" i="6"/>
  <c r="I160" i="6"/>
  <c r="I152" i="6"/>
  <c r="I156" i="6" s="1"/>
  <c r="H151" i="6"/>
  <c r="H145" i="6"/>
  <c r="F135" i="6"/>
  <c r="H134" i="6"/>
  <c r="J135" i="6"/>
  <c r="F87" i="6"/>
  <c r="H87" i="6" s="1"/>
  <c r="H86" i="6"/>
  <c r="H162" i="6"/>
  <c r="J161" i="6"/>
  <c r="J163" i="6" s="1"/>
  <c r="J56" i="6"/>
  <c r="J87" i="6" s="1"/>
  <c r="G163" i="6"/>
  <c r="H56" i="6"/>
  <c r="F163" i="6"/>
  <c r="H163" i="6" s="1"/>
  <c r="H161" i="6"/>
  <c r="H38" i="6"/>
  <c r="H33" i="6"/>
  <c r="J27" i="6"/>
  <c r="J34" i="6" s="1"/>
  <c r="G27" i="6"/>
  <c r="F27" i="6"/>
  <c r="U24" i="14" s="1"/>
  <c r="H20" i="6"/>
  <c r="C137" i="5"/>
  <c r="C21" i="14" s="1"/>
  <c r="E21" i="14" s="1"/>
  <c r="E34" i="5"/>
  <c r="I160" i="5"/>
  <c r="I152" i="5"/>
  <c r="I156" i="5" s="1"/>
  <c r="H151" i="5"/>
  <c r="H145" i="5"/>
  <c r="F135" i="5"/>
  <c r="H134" i="5"/>
  <c r="J135" i="5"/>
  <c r="F87" i="5"/>
  <c r="H87" i="5" s="1"/>
  <c r="H86" i="5"/>
  <c r="H162" i="5"/>
  <c r="J161" i="5"/>
  <c r="J163" i="5" s="1"/>
  <c r="J56" i="5"/>
  <c r="J87" i="5" s="1"/>
  <c r="G163" i="5"/>
  <c r="H56" i="5"/>
  <c r="F163" i="5"/>
  <c r="H163" i="5" s="1"/>
  <c r="H161" i="5"/>
  <c r="H38" i="5"/>
  <c r="H33" i="5"/>
  <c r="J27" i="5"/>
  <c r="J34" i="5" s="1"/>
  <c r="G27" i="5"/>
  <c r="F27" i="5"/>
  <c r="U21" i="14" s="1"/>
  <c r="H20" i="5"/>
  <c r="C137" i="4"/>
  <c r="E34" i="4"/>
  <c r="I160" i="4"/>
  <c r="I152" i="4"/>
  <c r="I156" i="4" s="1"/>
  <c r="H151" i="4"/>
  <c r="H145" i="4"/>
  <c r="F135" i="4"/>
  <c r="H134" i="4"/>
  <c r="H129" i="4"/>
  <c r="J135" i="4"/>
  <c r="H96" i="4"/>
  <c r="F87" i="4"/>
  <c r="H87" i="4" s="1"/>
  <c r="H86" i="4"/>
  <c r="H162" i="4"/>
  <c r="J161" i="4"/>
  <c r="J163" i="4" s="1"/>
  <c r="J56" i="4"/>
  <c r="J87" i="4" s="1"/>
  <c r="G163" i="4"/>
  <c r="F163" i="4"/>
  <c r="H163" i="4" s="1"/>
  <c r="H161" i="4"/>
  <c r="J27" i="4"/>
  <c r="J34" i="4" s="1"/>
  <c r="G27" i="4"/>
  <c r="G34" i="4" s="1"/>
  <c r="G137" i="4" s="1"/>
  <c r="F27" i="4"/>
  <c r="H20" i="4"/>
  <c r="C137" i="3"/>
  <c r="E34" i="3"/>
  <c r="I160" i="3"/>
  <c r="I152" i="3"/>
  <c r="I156" i="3" s="1"/>
  <c r="F135" i="3"/>
  <c r="H134" i="3"/>
  <c r="J135" i="3"/>
  <c r="F87" i="3"/>
  <c r="H87" i="3" s="1"/>
  <c r="H86" i="3"/>
  <c r="J161" i="3"/>
  <c r="J163" i="3" s="1"/>
  <c r="J56" i="3"/>
  <c r="J87" i="3" s="1"/>
  <c r="G163" i="3"/>
  <c r="F163" i="3"/>
  <c r="H163" i="3" s="1"/>
  <c r="H161" i="3"/>
  <c r="J27" i="3"/>
  <c r="J34" i="3" s="1"/>
  <c r="G27" i="3"/>
  <c r="G34" i="3" s="1"/>
  <c r="G137" i="3" s="1"/>
  <c r="F27" i="3"/>
  <c r="H20" i="3"/>
  <c r="C137" i="2"/>
  <c r="E34" i="2"/>
  <c r="I160" i="2"/>
  <c r="I152" i="2"/>
  <c r="I156" i="2" s="1"/>
  <c r="H155" i="2"/>
  <c r="H151" i="2"/>
  <c r="H145" i="2"/>
  <c r="F135" i="2"/>
  <c r="H134" i="2"/>
  <c r="H129" i="2"/>
  <c r="J135" i="2"/>
  <c r="H96" i="2"/>
  <c r="F87" i="2"/>
  <c r="H87" i="2" s="1"/>
  <c r="H86" i="2"/>
  <c r="H162" i="2"/>
  <c r="J161" i="2"/>
  <c r="J163" i="2" s="1"/>
  <c r="J56" i="2"/>
  <c r="J87" i="2" s="1"/>
  <c r="G163" i="2"/>
  <c r="H56" i="2"/>
  <c r="F163" i="2"/>
  <c r="H163" i="2" s="1"/>
  <c r="H161" i="2"/>
  <c r="H38" i="2"/>
  <c r="H33" i="2"/>
  <c r="J27" i="2"/>
  <c r="J34" i="2" s="1"/>
  <c r="G27" i="2"/>
  <c r="G34" i="2" s="1"/>
  <c r="G137" i="2" s="1"/>
  <c r="F27" i="2"/>
  <c r="H20" i="2"/>
  <c r="G34" i="5" l="1"/>
  <c r="G137" i="5" s="1"/>
  <c r="J21" i="14" s="1"/>
  <c r="V21" i="14"/>
  <c r="W21" i="14" s="1"/>
  <c r="G34" i="6"/>
  <c r="G137" i="6" s="1"/>
  <c r="J24" i="14" s="1"/>
  <c r="V24" i="14"/>
  <c r="W24" i="14" s="1"/>
  <c r="U26" i="14"/>
  <c r="G34" i="7"/>
  <c r="G137" i="7" s="1"/>
  <c r="J19" i="14" s="1"/>
  <c r="V19" i="14"/>
  <c r="C26" i="14"/>
  <c r="E26" i="14" s="1"/>
  <c r="E19" i="14"/>
  <c r="G34" i="8"/>
  <c r="G137" i="8" s="1"/>
  <c r="J23" i="14" s="1"/>
  <c r="V23" i="14"/>
  <c r="W23" i="14" s="1"/>
  <c r="G34" i="9"/>
  <c r="G137" i="9" s="1"/>
  <c r="J20" i="14" s="1"/>
  <c r="V20" i="14"/>
  <c r="W20" i="14" s="1"/>
  <c r="G34" i="10"/>
  <c r="G137" i="10" s="1"/>
  <c r="J22" i="14" s="1"/>
  <c r="V22" i="14"/>
  <c r="W22" i="14" s="1"/>
  <c r="F34" i="13"/>
  <c r="H27" i="13"/>
  <c r="G160" i="13"/>
  <c r="G152" i="13"/>
  <c r="G156" i="13" s="1"/>
  <c r="J136" i="13"/>
  <c r="J137" i="13" s="1"/>
  <c r="F136" i="13"/>
  <c r="H136" i="13" s="1"/>
  <c r="H135" i="13"/>
  <c r="C160" i="13"/>
  <c r="E160" i="13" s="1"/>
  <c r="C152" i="13"/>
  <c r="E137" i="13"/>
  <c r="F34" i="12"/>
  <c r="H27" i="12"/>
  <c r="G160" i="12"/>
  <c r="G152" i="12"/>
  <c r="G156" i="12" s="1"/>
  <c r="J136" i="12"/>
  <c r="J137" i="12" s="1"/>
  <c r="F136" i="12"/>
  <c r="H136" i="12" s="1"/>
  <c r="H135" i="12"/>
  <c r="C160" i="12"/>
  <c r="E160" i="12" s="1"/>
  <c r="C152" i="12"/>
  <c r="E137" i="12"/>
  <c r="F34" i="11"/>
  <c r="H27" i="11"/>
  <c r="G160" i="11"/>
  <c r="G152" i="11"/>
  <c r="G156" i="11" s="1"/>
  <c r="J136" i="11"/>
  <c r="J137" i="11" s="1"/>
  <c r="F136" i="11"/>
  <c r="H136" i="11" s="1"/>
  <c r="H135" i="11"/>
  <c r="C160" i="11"/>
  <c r="E160" i="11" s="1"/>
  <c r="C152" i="11"/>
  <c r="E137" i="11"/>
  <c r="F34" i="10"/>
  <c r="H27" i="10"/>
  <c r="G160" i="10"/>
  <c r="G152" i="10"/>
  <c r="G156" i="10" s="1"/>
  <c r="J136" i="10"/>
  <c r="J137" i="10" s="1"/>
  <c r="F136" i="10"/>
  <c r="H136" i="10" s="1"/>
  <c r="H135" i="10"/>
  <c r="C160" i="10"/>
  <c r="E160" i="10" s="1"/>
  <c r="C152" i="10"/>
  <c r="E137" i="10"/>
  <c r="F34" i="9"/>
  <c r="H27" i="9"/>
  <c r="G160" i="9"/>
  <c r="G152" i="9"/>
  <c r="G156" i="9" s="1"/>
  <c r="J136" i="9"/>
  <c r="J137" i="9" s="1"/>
  <c r="F136" i="9"/>
  <c r="H136" i="9" s="1"/>
  <c r="H135" i="9"/>
  <c r="C160" i="9"/>
  <c r="E160" i="9" s="1"/>
  <c r="C152" i="9"/>
  <c r="E137" i="9"/>
  <c r="F34" i="8"/>
  <c r="H27" i="8"/>
  <c r="G160" i="8"/>
  <c r="G152" i="8"/>
  <c r="G156" i="8" s="1"/>
  <c r="J136" i="8"/>
  <c r="J137" i="8" s="1"/>
  <c r="F136" i="8"/>
  <c r="H136" i="8" s="1"/>
  <c r="H135" i="8"/>
  <c r="C160" i="8"/>
  <c r="E160" i="8" s="1"/>
  <c r="C152" i="8"/>
  <c r="E137" i="8"/>
  <c r="F34" i="7"/>
  <c r="H27" i="7"/>
  <c r="G160" i="7"/>
  <c r="G152" i="7"/>
  <c r="G156" i="7" s="1"/>
  <c r="J136" i="7"/>
  <c r="J137" i="7" s="1"/>
  <c r="F136" i="7"/>
  <c r="H136" i="7" s="1"/>
  <c r="H135" i="7"/>
  <c r="C160" i="7"/>
  <c r="E160" i="7" s="1"/>
  <c r="C152" i="7"/>
  <c r="E137" i="7"/>
  <c r="F34" i="6"/>
  <c r="H27" i="6"/>
  <c r="G160" i="6"/>
  <c r="G152" i="6"/>
  <c r="G156" i="6" s="1"/>
  <c r="J136" i="6"/>
  <c r="J137" i="6" s="1"/>
  <c r="F136" i="6"/>
  <c r="H136" i="6" s="1"/>
  <c r="H135" i="6"/>
  <c r="C160" i="6"/>
  <c r="E160" i="6" s="1"/>
  <c r="C152" i="6"/>
  <c r="E137" i="6"/>
  <c r="F34" i="5"/>
  <c r="H27" i="5"/>
  <c r="G160" i="5"/>
  <c r="G152" i="5"/>
  <c r="G156" i="5" s="1"/>
  <c r="J136" i="5"/>
  <c r="J137" i="5" s="1"/>
  <c r="F136" i="5"/>
  <c r="H136" i="5" s="1"/>
  <c r="H135" i="5"/>
  <c r="C160" i="5"/>
  <c r="E160" i="5" s="1"/>
  <c r="C152" i="5"/>
  <c r="E137" i="5"/>
  <c r="F34" i="4"/>
  <c r="H27" i="4"/>
  <c r="G160" i="4"/>
  <c r="G152" i="4"/>
  <c r="G156" i="4" s="1"/>
  <c r="J136" i="4"/>
  <c r="J137" i="4" s="1"/>
  <c r="F136" i="4"/>
  <c r="H136" i="4" s="1"/>
  <c r="H135" i="4"/>
  <c r="C160" i="4"/>
  <c r="E160" i="4" s="1"/>
  <c r="C152" i="4"/>
  <c r="E137" i="4"/>
  <c r="F34" i="3"/>
  <c r="H27" i="3"/>
  <c r="G160" i="3"/>
  <c r="G152" i="3"/>
  <c r="G156" i="3" s="1"/>
  <c r="J136" i="3"/>
  <c r="J137" i="3" s="1"/>
  <c r="F136" i="3"/>
  <c r="H136" i="3" s="1"/>
  <c r="H135" i="3"/>
  <c r="C160" i="3"/>
  <c r="E160" i="3" s="1"/>
  <c r="C152" i="3"/>
  <c r="E137" i="3"/>
  <c r="F34" i="2"/>
  <c r="H27" i="2"/>
  <c r="G160" i="2"/>
  <c r="G152" i="2"/>
  <c r="G156" i="2" s="1"/>
  <c r="J136" i="2"/>
  <c r="J137" i="2" s="1"/>
  <c r="F136" i="2"/>
  <c r="H136" i="2" s="1"/>
  <c r="H135" i="2"/>
  <c r="C160" i="2"/>
  <c r="E160" i="2" s="1"/>
  <c r="C152" i="2"/>
  <c r="E137" i="2"/>
  <c r="V26" i="14" l="1"/>
  <c r="W19" i="14"/>
  <c r="J26" i="14"/>
  <c r="W26" i="14"/>
  <c r="C156" i="13"/>
  <c r="E156" i="13" s="1"/>
  <c r="E152" i="13"/>
  <c r="J160" i="13"/>
  <c r="J152" i="13"/>
  <c r="J156" i="13" s="1"/>
  <c r="F137" i="13"/>
  <c r="H34" i="13"/>
  <c r="C156" i="12"/>
  <c r="E156" i="12" s="1"/>
  <c r="E152" i="12"/>
  <c r="J160" i="12"/>
  <c r="J152" i="12"/>
  <c r="J156" i="12" s="1"/>
  <c r="F137" i="12"/>
  <c r="H34" i="12"/>
  <c r="C156" i="11"/>
  <c r="E156" i="11" s="1"/>
  <c r="E152" i="11"/>
  <c r="J160" i="11"/>
  <c r="J152" i="11"/>
  <c r="J156" i="11" s="1"/>
  <c r="F137" i="11"/>
  <c r="H34" i="11"/>
  <c r="C156" i="10"/>
  <c r="E156" i="10" s="1"/>
  <c r="E152" i="10"/>
  <c r="J160" i="10"/>
  <c r="J152" i="10"/>
  <c r="J156" i="10" s="1"/>
  <c r="F137" i="10"/>
  <c r="I22" i="14" s="1"/>
  <c r="K22" i="14" s="1"/>
  <c r="H34" i="10"/>
  <c r="C156" i="9"/>
  <c r="E156" i="9" s="1"/>
  <c r="E152" i="9"/>
  <c r="J160" i="9"/>
  <c r="J152" i="9"/>
  <c r="J156" i="9" s="1"/>
  <c r="F137" i="9"/>
  <c r="I20" i="14" s="1"/>
  <c r="K20" i="14" s="1"/>
  <c r="H34" i="9"/>
  <c r="C156" i="8"/>
  <c r="E156" i="8" s="1"/>
  <c r="E152" i="8"/>
  <c r="J160" i="8"/>
  <c r="J152" i="8"/>
  <c r="J156" i="8" s="1"/>
  <c r="F137" i="8"/>
  <c r="I23" i="14" s="1"/>
  <c r="K23" i="14" s="1"/>
  <c r="H34" i="8"/>
  <c r="C156" i="7"/>
  <c r="E156" i="7" s="1"/>
  <c r="E152" i="7"/>
  <c r="J160" i="7"/>
  <c r="J152" i="7"/>
  <c r="J156" i="7" s="1"/>
  <c r="F137" i="7"/>
  <c r="I19" i="14" s="1"/>
  <c r="H34" i="7"/>
  <c r="C156" i="6"/>
  <c r="E156" i="6" s="1"/>
  <c r="E152" i="6"/>
  <c r="J160" i="6"/>
  <c r="J152" i="6"/>
  <c r="J156" i="6" s="1"/>
  <c r="F137" i="6"/>
  <c r="I24" i="14" s="1"/>
  <c r="K24" i="14" s="1"/>
  <c r="H34" i="6"/>
  <c r="C156" i="5"/>
  <c r="E156" i="5" s="1"/>
  <c r="E152" i="5"/>
  <c r="J160" i="5"/>
  <c r="J152" i="5"/>
  <c r="J156" i="5" s="1"/>
  <c r="F137" i="5"/>
  <c r="I21" i="14" s="1"/>
  <c r="K21" i="14" s="1"/>
  <c r="H34" i="5"/>
  <c r="C156" i="4"/>
  <c r="E156" i="4" s="1"/>
  <c r="E152" i="4"/>
  <c r="J160" i="4"/>
  <c r="J152" i="4"/>
  <c r="J156" i="4" s="1"/>
  <c r="F137" i="4"/>
  <c r="H34" i="4"/>
  <c r="C156" i="3"/>
  <c r="E156" i="3" s="1"/>
  <c r="E152" i="3"/>
  <c r="J160" i="3"/>
  <c r="J152" i="3"/>
  <c r="J156" i="3" s="1"/>
  <c r="F137" i="3"/>
  <c r="H34" i="3"/>
  <c r="C156" i="2"/>
  <c r="E156" i="2" s="1"/>
  <c r="E152" i="2"/>
  <c r="J160" i="2"/>
  <c r="J152" i="2"/>
  <c r="J156" i="2" s="1"/>
  <c r="F137" i="2"/>
  <c r="H34" i="2"/>
  <c r="I26" i="14" l="1"/>
  <c r="K26" i="14" s="1"/>
  <c r="K19" i="14"/>
  <c r="F160" i="13"/>
  <c r="H160" i="13" s="1"/>
  <c r="F152" i="13"/>
  <c r="H137" i="13"/>
  <c r="F160" i="12"/>
  <c r="H160" i="12" s="1"/>
  <c r="F152" i="12"/>
  <c r="H137" i="12"/>
  <c r="F160" i="11"/>
  <c r="H160" i="11" s="1"/>
  <c r="F152" i="11"/>
  <c r="H137" i="11"/>
  <c r="F160" i="10"/>
  <c r="H160" i="10" s="1"/>
  <c r="F152" i="10"/>
  <c r="H137" i="10"/>
  <c r="F160" i="9"/>
  <c r="H160" i="9" s="1"/>
  <c r="F152" i="9"/>
  <c r="H137" i="9"/>
  <c r="F160" i="8"/>
  <c r="H160" i="8" s="1"/>
  <c r="F152" i="8"/>
  <c r="H137" i="8"/>
  <c r="F160" i="7"/>
  <c r="H160" i="7" s="1"/>
  <c r="F152" i="7"/>
  <c r="H137" i="7"/>
  <c r="F160" i="6"/>
  <c r="H160" i="6" s="1"/>
  <c r="F152" i="6"/>
  <c r="H137" i="6"/>
  <c r="F160" i="5"/>
  <c r="H160" i="5" s="1"/>
  <c r="F152" i="5"/>
  <c r="H137" i="5"/>
  <c r="F160" i="4"/>
  <c r="H160" i="4" s="1"/>
  <c r="F152" i="4"/>
  <c r="H137" i="4"/>
  <c r="F160" i="3"/>
  <c r="H160" i="3" s="1"/>
  <c r="F152" i="3"/>
  <c r="H137" i="3"/>
  <c r="F160" i="2"/>
  <c r="H160" i="2" s="1"/>
  <c r="F152" i="2"/>
  <c r="H137" i="2"/>
  <c r="F156" i="13" l="1"/>
  <c r="H156" i="13" s="1"/>
  <c r="H152" i="13"/>
  <c r="F156" i="12"/>
  <c r="H156" i="12" s="1"/>
  <c r="H152" i="12"/>
  <c r="F156" i="11"/>
  <c r="H156" i="11" s="1"/>
  <c r="H152" i="11"/>
  <c r="F156" i="10"/>
  <c r="H156" i="10" s="1"/>
  <c r="H152" i="10"/>
  <c r="F156" i="9"/>
  <c r="H156" i="9" s="1"/>
  <c r="H152" i="9"/>
  <c r="F156" i="8"/>
  <c r="H156" i="8" s="1"/>
  <c r="H152" i="8"/>
  <c r="F156" i="7"/>
  <c r="H156" i="7" s="1"/>
  <c r="H152" i="7"/>
  <c r="F156" i="6"/>
  <c r="H156" i="6" s="1"/>
  <c r="H152" i="6"/>
  <c r="F156" i="5"/>
  <c r="H156" i="5" s="1"/>
  <c r="H152" i="5"/>
  <c r="F156" i="4"/>
  <c r="H156" i="4" s="1"/>
  <c r="H152" i="4"/>
  <c r="F156" i="3"/>
  <c r="H156" i="3" s="1"/>
  <c r="H152" i="3"/>
  <c r="F156" i="2"/>
  <c r="H156" i="2" s="1"/>
  <c r="H152" i="2"/>
</calcChain>
</file>

<file path=xl/sharedStrings.xml><?xml version="1.0" encoding="utf-8"?>
<sst xmlns="http://schemas.openxmlformats.org/spreadsheetml/2006/main" count="3549" uniqueCount="475">
  <si>
    <t>MUSICAR S.A.S</t>
  </si>
  <si>
    <t>TOTAL CONTABLE</t>
  </si>
  <si>
    <t>Cifras en: Miles de pesos</t>
  </si>
  <si>
    <t>Ejecutado</t>
  </si>
  <si>
    <t>Acumulado</t>
  </si>
  <si>
    <t>Presupuesto</t>
  </si>
  <si>
    <t>Descripción</t>
  </si>
  <si>
    <t xml:space="preserve">Presupuesto  </t>
  </si>
  <si>
    <t xml:space="preserve">Real  </t>
  </si>
  <si>
    <t>%</t>
  </si>
  <si>
    <t>Total Año</t>
  </si>
  <si>
    <t xml:space="preserve">Por Ejecutar  </t>
  </si>
  <si>
    <t>INGRESOS OPERACIONALES</t>
  </si>
  <si>
    <t>FACTURACION NACIONAL</t>
  </si>
  <si>
    <t>4155900000,4155900100,4155900500,4155900600,4170250000,4170250100,4170250200,4170251500,4170251600,4170251700,4170251900,4170251800,4170252000,4170253000,4170253500,4170252100,4170253700,4155900700,4170253800,4155900800,4170253900,4170254000,</t>
  </si>
  <si>
    <t>Musical Experience (Ambiental)</t>
  </si>
  <si>
    <t>4155950500,4170250300,4170250400,4155950600,4155952500,4155952600,4170252600,</t>
  </si>
  <si>
    <t>Instalación</t>
  </si>
  <si>
    <t>4155950000,4155950100,4155950200,4170250900,4175080000,</t>
  </si>
  <si>
    <t>Voice Experience (Publihold)</t>
  </si>
  <si>
    <t>4155951800,4155952000,4135950700,</t>
  </si>
  <si>
    <t>Olfa Experience</t>
  </si>
  <si>
    <t>4135950600,</t>
  </si>
  <si>
    <t>Emanar</t>
  </si>
  <si>
    <t>4135950000,4135950100,4135950200,4135950800,4175090000,4175090100,4245010000,4245050000,4135950500,</t>
  </si>
  <si>
    <t xml:space="preserve"> Service &amp; equipment(Redes)</t>
  </si>
  <si>
    <t>4170250500,</t>
  </si>
  <si>
    <t xml:space="preserve"> POP Satelital</t>
  </si>
  <si>
    <t>4170252500,</t>
  </si>
  <si>
    <t>Locutor virtual</t>
  </si>
  <si>
    <t>4170250800,4170251100,</t>
  </si>
  <si>
    <t>Voice Experience (Audicóm)</t>
  </si>
  <si>
    <t>4155951000,</t>
  </si>
  <si>
    <t xml:space="preserve"> Servicio Satelital</t>
  </si>
  <si>
    <t>4155951500,4155951600,</t>
  </si>
  <si>
    <t>Visual Experience (Pantallas)</t>
  </si>
  <si>
    <t>FACTURACION DEL EXTERIOR</t>
  </si>
  <si>
    <t>4155950300,4155950400</t>
  </si>
  <si>
    <t xml:space="preserve">    Publicold-Audicom Exterio</t>
  </si>
  <si>
    <t>4135950300,4135950400</t>
  </si>
  <si>
    <t xml:space="preserve">    Sonorizamos Exterior</t>
  </si>
  <si>
    <t xml:space="preserve"> FACTURACION DEL EXTERIOR</t>
  </si>
  <si>
    <t>4175800500</t>
  </si>
  <si>
    <t xml:space="preserve"> PROVISION DEVOLUCIONES</t>
  </si>
  <si>
    <t>TOTAL INGRESOS OPERACIONALES</t>
  </si>
  <si>
    <t>COSTO DE VENTAS</t>
  </si>
  <si>
    <t>6135950000,6135951000,6170250000,6170250100,</t>
  </si>
  <si>
    <t>Costo venta redes</t>
  </si>
  <si>
    <t>6135951200,</t>
  </si>
  <si>
    <t>Costo venta aromas</t>
  </si>
  <si>
    <t>6135951100,</t>
  </si>
  <si>
    <t>Costo de venta emanar</t>
  </si>
  <si>
    <t>6120330500,</t>
  </si>
  <si>
    <t xml:space="preserve"> Provision devoluciones costo</t>
  </si>
  <si>
    <t>TOTAL  COSTO DE VENTAS</t>
  </si>
  <si>
    <t>UTILIDAD BRUTA</t>
  </si>
  <si>
    <t>GASTOS OPERACIONALES DE VENTAS</t>
  </si>
  <si>
    <t>DADOS DE BAJA</t>
  </si>
  <si>
    <t>5299150000,5299150100,</t>
  </si>
  <si>
    <t xml:space="preserve">   Costo artículos descontinuados</t>
  </si>
  <si>
    <t>TOTAL DADOS DE BAJA</t>
  </si>
  <si>
    <t>GASTOS VARIABLES DE VENTAS</t>
  </si>
  <si>
    <t>5205180100,5205180200,</t>
  </si>
  <si>
    <t xml:space="preserve">   Comisiones gastos variables</t>
  </si>
  <si>
    <t>5205301000,5205301100,5205331000,5205331100,5205361000,5205361100,5205391000,5205391100,5205421800,5205421900,5205422000,5205422200,5205422300,5205422400,5205422500,5205451400,5205451500,5205451600,5205451700,5205511000,5205511100,5205541000,5205541100,5205601000,5205601100,5205691000,5205691100,5205701000,5205701100,5205721000,5205721100,5205751000,5205751100,5205781000,5205781100,5205841000,5205841100,5205951000,5205951100,</t>
  </si>
  <si>
    <t xml:space="preserve">   Prestaciones sociales comisiones vent</t>
  </si>
  <si>
    <t>5295050100,5295050200,5295050300,</t>
  </si>
  <si>
    <t xml:space="preserve">   Servicios a terceros</t>
  </si>
  <si>
    <t>5295400000,</t>
  </si>
  <si>
    <t xml:space="preserve">   Empaque y material de empaque</t>
  </si>
  <si>
    <t>5235500000,5240200100,</t>
  </si>
  <si>
    <t xml:space="preserve">   Fletes y acarreos gastos var.ventas</t>
  </si>
  <si>
    <t>5260050000,5260100000,5260150000,5260200000,5260350000,5260980000,5265980000,</t>
  </si>
  <si>
    <t xml:space="preserve">   Depreciaciones gastos ventas</t>
  </si>
  <si>
    <t>5295950600,</t>
  </si>
  <si>
    <t xml:space="preserve">   Discos y equipos de Progr.(Canales Streaming)</t>
  </si>
  <si>
    <t>5245150100,5245150200,5295150000,5245150300,5245150600,5245150400,</t>
  </si>
  <si>
    <t xml:space="preserve">   Material,sumin.mantto. e instalac.vt </t>
  </si>
  <si>
    <t>5295950300,</t>
  </si>
  <si>
    <t xml:space="preserve">   Herramientas y equipos de seguridad</t>
  </si>
  <si>
    <t>5235050000,5235050100,5235200000,5235950100,5235950400,5235950500,5235950600,5235950700,5235950800,5235950900,</t>
  </si>
  <si>
    <t xml:space="preserve">   Trabajos de origen externo</t>
  </si>
  <si>
    <t>5245150000,5245250000,5245200000,</t>
  </si>
  <si>
    <t>Reparacion y mantenimiento de equipos</t>
  </si>
  <si>
    <t>5235150000,</t>
  </si>
  <si>
    <t xml:space="preserve">   Trabajos fuera de la empresa</t>
  </si>
  <si>
    <t>5235100000,</t>
  </si>
  <si>
    <t xml:space="preserve">   Agencias temp de empleos gtos.var.vta</t>
  </si>
  <si>
    <t>4250500400,5295950100,</t>
  </si>
  <si>
    <t xml:space="preserve">   Regalias y derechos de autor</t>
  </si>
  <si>
    <t>5299100000,</t>
  </si>
  <si>
    <t xml:space="preserve">   Provision de cartera y devoluciones</t>
  </si>
  <si>
    <t>TOTAL GASTOS VARIABLES DE VENTAS</t>
  </si>
  <si>
    <t>GASTOS DE VENTAS FIJOS</t>
  </si>
  <si>
    <t>5205030100,5205030200,5205060100,5205060200,5205060300,5205150100,5205150200,5205270100,5205270200,5295600100,5295600200,5205240100,</t>
  </si>
  <si>
    <t xml:space="preserve">   Sueldos Ventas</t>
  </si>
  <si>
    <t>5205300100,5205300200,5205330100,5205330200,5205360100,5205360200,5205390100,5205390200,5205420100,5205420200,5205421200,5205421300,5205421400,5205421500,5205421600,5205421700,5205450100,5205451000,5205451100,5205451200,5205451300,5205451800,5205510100,5205510200,5205540100,5205540200,5205600100,5205600200,5205680000,5205690100,5205690200,5205700100,5205700200,5205720100,5205720200,5205750100,5205750200,5205780100,5205780200,5205840100,5205840200,5205950100,5205950200,5205680100,</t>
  </si>
  <si>
    <t xml:space="preserve">   Prestaciones sociales sueldos ventas </t>
  </si>
  <si>
    <t>5205480100,5205480200,5205480300,5205481000,5205481100,5205450300,</t>
  </si>
  <si>
    <t xml:space="preserve">   Bonificaciones y premios empleados </t>
  </si>
  <si>
    <t>5205630100,5205630200,5205630300,</t>
  </si>
  <si>
    <t xml:space="preserve">   Capacitacion gastos ventas</t>
  </si>
  <si>
    <t>5205660100,5205660200,5205660400,5205660500,</t>
  </si>
  <si>
    <t xml:space="preserve">   Gastos reuniones de personal venta</t>
  </si>
  <si>
    <t>5235350100,5295950400,5295951400,5235350500,</t>
  </si>
  <si>
    <t xml:space="preserve">  Gastos de internet </t>
  </si>
  <si>
    <t>5220150000,5220200000,5220250000,5250400000,5220950000,5220950100,5235500100,</t>
  </si>
  <si>
    <t xml:space="preserve">   Alquiler equipos, contratos de manten</t>
  </si>
  <si>
    <t>5210250000,5210350000,5210950000,5210300100,5210358000,</t>
  </si>
  <si>
    <t xml:space="preserve">   Honorarios gastos ventas fijos</t>
  </si>
  <si>
    <t>5265100000,</t>
  </si>
  <si>
    <t xml:space="preserve">   Amortización Intangibles de ventas</t>
  </si>
  <si>
    <t>5215050000,5215100000,5215950000,5215950200,5215150000,</t>
  </si>
  <si>
    <t xml:space="preserve">   Impuestos Municipales</t>
  </si>
  <si>
    <t>5205660300,5255050300,5255060200,5255150300,5255200300,5255950300,</t>
  </si>
  <si>
    <t xml:space="preserve">   Club 100%</t>
  </si>
  <si>
    <t>5245400000,5295350000,5245100000,5250050000,5250100000,5250150000,5250950000,</t>
  </si>
  <si>
    <t xml:space="preserve">   Mantenimiento edificaciones gastos ventas</t>
  </si>
  <si>
    <t>5295300000,5295100000,</t>
  </si>
  <si>
    <t xml:space="preserve">   Papeleria, utiles, revistas, periodic</t>
  </si>
  <si>
    <t>5235600000,5235600100,5235600300,5235600500,</t>
  </si>
  <si>
    <t xml:space="preserve">   Publicidad,Pagina web, Ecomerce vtas</t>
  </si>
  <si>
    <t>5235350000,5235400100,5235400200,5235450000,5235350200,5235350300,</t>
  </si>
  <si>
    <t xml:space="preserve">   Portes, telefono y fax</t>
  </si>
  <si>
    <t>5265150000,</t>
  </si>
  <si>
    <t xml:space="preserve">   Amortización gastos preoperativos</t>
  </si>
  <si>
    <t>5230050000,5230100000,5230150000,5230200000,5230250000,5230300000,5230350000,5230400000,5230600000,5230650000,5230750000,5230800000,5230950000,5230950100,5295700000,</t>
  </si>
  <si>
    <t xml:space="preserve">   Seguro incendio y varios ventas</t>
  </si>
  <si>
    <t>5110350100,5210350200,5210350300,</t>
  </si>
  <si>
    <t>Servicios infraestructura</t>
  </si>
  <si>
    <t>5215950100,5299050099,5235350400,</t>
  </si>
  <si>
    <t xml:space="preserve">   Otros Gastos de Ventas</t>
  </si>
  <si>
    <t>5295200100,5295200200,5295200300,</t>
  </si>
  <si>
    <t xml:space="preserve">   Atenciones a clientes gastos venta fi</t>
  </si>
  <si>
    <t>5225050000,5225100000,</t>
  </si>
  <si>
    <t xml:space="preserve">   Cuotas a asociaciones y afiliacion gt</t>
  </si>
  <si>
    <t>5235250000,5235300000,5235250100,</t>
  </si>
  <si>
    <t xml:space="preserve">   Luz y agua gastos ventas</t>
  </si>
  <si>
    <t>5295600000,5295600500,5295250000,5295250100,</t>
  </si>
  <si>
    <t xml:space="preserve">  Aseo cafeteria Viveres y refrigerios fijos</t>
  </si>
  <si>
    <t>5205210100,5205210200,5255050100,5255050200,5255060100,5255060300,5255060400,5255150100,5255150200,5255200100,5255200200,5255950100,5255950200,5205451900,</t>
  </si>
  <si>
    <t xml:space="preserve">   Gastos de viaje, pasajes y hoteles</t>
  </si>
  <si>
    <t>5240050000,5240100000,5240150000,5240200400,5240950000,</t>
  </si>
  <si>
    <t xml:space="preserve">   Gastos legales ventas</t>
  </si>
  <si>
    <t>5295450000,5295950500,</t>
  </si>
  <si>
    <t xml:space="preserve">   Caja menor gastos ventas fijos</t>
  </si>
  <si>
    <t>5235100100,5295250200,</t>
  </si>
  <si>
    <t xml:space="preserve">   Agencias temporales de empleo gastos</t>
  </si>
  <si>
    <t>5220050000,5220100000,5220100100,5245100100,</t>
  </si>
  <si>
    <t xml:space="preserve">   Arrendamientos gastos venta fijos</t>
  </si>
  <si>
    <t>TOTAL GASTOS DE VENTAS FIJOS</t>
  </si>
  <si>
    <t xml:space="preserve"> TOTAL GASTOS DE VENTAS</t>
  </si>
  <si>
    <t>GASTOS DE ADMINISTRACION</t>
  </si>
  <si>
    <t>GASTOS OPERATIVOS</t>
  </si>
  <si>
    <t>5105030100,5105060100,5105150100,5105270100,5195600300,5105240100,5105060200,</t>
  </si>
  <si>
    <t xml:space="preserve">   Sueldos Operativos</t>
  </si>
  <si>
    <t>5105180100,</t>
  </si>
  <si>
    <t xml:space="preserve">   Comisiones Opertativas</t>
  </si>
  <si>
    <t>5105300100,5105301100,5105330100,5105331100,5105360200,5105361200,5105390200,5105391100,5105420100,5105421100,5105421300,5105421500,5105421700,5105421900,5105422100,5105422300,5105422500,5105450100,5105451100,5105451300,5105451500,5105451700,5105510100,5105511100,5105540100,5105541100,5105600100,5105601100,5105690100,5105691100,5105700100,5105701100,5105720100,5105721100,5105750100,5105751100,5105780100,5105781100,5105840100,5105841100,5105950100,5105950600,5105951100,5105451900,5105680500,</t>
  </si>
  <si>
    <t xml:space="preserve">   Prestaciones sociales operativos</t>
  </si>
  <si>
    <t>5105480100,</t>
  </si>
  <si>
    <t xml:space="preserve">   Bonificaciones operativas</t>
  </si>
  <si>
    <t>5160050000,5160100000,5160150000,5160200000,5160350000,5160980000,5165980000,</t>
  </si>
  <si>
    <t xml:space="preserve">   Depreciaciòn Administrativos</t>
  </si>
  <si>
    <t>5165100000,5165150000,5165950000,</t>
  </si>
  <si>
    <t xml:space="preserve">   Amortización gastos administración</t>
  </si>
  <si>
    <t xml:space="preserve">  TOTAL GASTOS OPERATIVOS</t>
  </si>
  <si>
    <t>GASTOS DE ADMINISTRACION PROPIA</t>
  </si>
  <si>
    <t>5105180000,</t>
  </si>
  <si>
    <t xml:space="preserve">   Comisiones Gastos Administración</t>
  </si>
  <si>
    <t>5105301000,5105331000,5105361000,5105361100,5105391000,5105421800,5105422000,5105422200,5105422400,5105451400,5105451600,5105511000,5105541000,5105601000,5105691000,5105701000,5105721000,5105751000,5105781000,5105841000,5105951000,5105680100,</t>
  </si>
  <si>
    <t xml:space="preserve">   Prestaciones sociales comisiones Admon</t>
  </si>
  <si>
    <t>5105030000,5105060000,5105060300,5105150000,5105270000,5195600100,5105240000,</t>
  </si>
  <si>
    <t xml:space="preserve">   Sueldos Administracion</t>
  </si>
  <si>
    <t>5105300000,5105330000,5105360000,5105360100,5105390000,5105390100,5105420000,5105421200,5105421400,5105421600,5105450000,5105451000,5105451200,5105510000,5105540000,5105600000,5105680000,5105690000,5105700000,5105720000,5105750000,5105780000,5105840000,5105950000,5105701200,</t>
  </si>
  <si>
    <t xml:space="preserve">   Prestaciones sociales Administracion</t>
  </si>
  <si>
    <t>5105630000,5105630200,5105630100,</t>
  </si>
  <si>
    <t xml:space="preserve">   Capacitacion Gasto Administracion</t>
  </si>
  <si>
    <t>5155050100,5155060100,5155150100,5155200100,5155950100,</t>
  </si>
  <si>
    <t xml:space="preserve">   Club 100% administrativo</t>
  </si>
  <si>
    <t>5135050000,5135150000,5135200000,5135950500,</t>
  </si>
  <si>
    <t xml:space="preserve">   Trabajo de origen externo Administracion</t>
  </si>
  <si>
    <t>5135100000,5195250200,</t>
  </si>
  <si>
    <t xml:space="preserve">   Agencias temporales Administración</t>
  </si>
  <si>
    <t>5195200000,5195200100,</t>
  </si>
  <si>
    <t xml:space="preserve">   Atenciones a clientes Administracion</t>
  </si>
  <si>
    <t>5120100000,</t>
  </si>
  <si>
    <t xml:space="preserve">   Arrendamientos Gastos Administración</t>
  </si>
  <si>
    <t>5120200000,5120250000,5120400000,</t>
  </si>
  <si>
    <t xml:space="preserve">   Alquiler equipos y contratos de mtto Administracion</t>
  </si>
  <si>
    <t>5105480000,5105480200,5105480300,5105481000,5105450200,</t>
  </si>
  <si>
    <t xml:space="preserve">   Bonificaciones y premios empleados Admon</t>
  </si>
  <si>
    <t>5125050000,5125100000,</t>
  </si>
  <si>
    <t xml:space="preserve">   Cuotas asociaciones y de afiliacion Administacion</t>
  </si>
  <si>
    <t>5135250000,5135300000,</t>
  </si>
  <si>
    <t xml:space="preserve">   Luz y agua Administración</t>
  </si>
  <si>
    <t>5105660000,5105660100,5105660200,5105660300,</t>
  </si>
  <si>
    <t xml:space="preserve">   Gastos reuniones de personal Administ</t>
  </si>
  <si>
    <t>5110100000,5110200000,5110250000,5110300000,5110950000,</t>
  </si>
  <si>
    <t xml:space="preserve">   Honorarios Administración </t>
  </si>
  <si>
    <t>5110350000,</t>
  </si>
  <si>
    <t xml:space="preserve">   Licencias y Proyectos Especiales Administracion</t>
  </si>
  <si>
    <t>5115050000,5115100000,5115150000,5115400000,5115700000,5115700100,5115950000,5115950300,</t>
  </si>
  <si>
    <t xml:space="preserve">   Impuestos Administración</t>
  </si>
  <si>
    <t>5145400000,5195350000,</t>
  </si>
  <si>
    <t xml:space="preserve">   Mantenimiento vehiculos Administrac.</t>
  </si>
  <si>
    <t>5195100000,5195300000,</t>
  </si>
  <si>
    <t xml:space="preserve">   Papeleria , utiles, revistas periodic. Administracion</t>
  </si>
  <si>
    <t>5135600000,5135600500,</t>
  </si>
  <si>
    <t xml:space="preserve">   Serv.publicidad,propaganda y promoció</t>
  </si>
  <si>
    <t>5135350000,5135350200,5135400000,5135450000,5135350300,</t>
  </si>
  <si>
    <t xml:space="preserve">   Portes, telex, teléfono, Administacion</t>
  </si>
  <si>
    <t>5145150000,5145150100,5145200000,5145250000,5195150000,5195400000,5195950400,</t>
  </si>
  <si>
    <t xml:space="preserve">   Material,suministro,mantenimiento Administracion</t>
  </si>
  <si>
    <t>5145050000,5145100000,5150050000,5150100000,5150150000,5150950000,5195250000,5195250100,</t>
  </si>
  <si>
    <t xml:space="preserve">   Mantenimiendo de construcciones y edificaciones</t>
  </si>
  <si>
    <t>5130050000,5130100000,5130150000,5130200000,5130250000,5130350000,5130400000,5130600000,5130650000,5130700000,5130750000,5130950000,5130950100,5130950200,5195700000,5130950300,</t>
  </si>
  <si>
    <t xml:space="preserve">   Seguro incendio y varios Administrac.</t>
  </si>
  <si>
    <t>5195600000,5195600500,</t>
  </si>
  <si>
    <t xml:space="preserve">   Viveres y refrigerios Administracion</t>
  </si>
  <si>
    <t>5105210000,5155050000,5155060000,5155060200,5155060300,5155150000,5155200000,5155950000,5155960000,</t>
  </si>
  <si>
    <t xml:space="preserve">   Gastos de viaje, pasajes y hoteles Administracion</t>
  </si>
  <si>
    <t>5140050000,5140100000,5140150000,5140200000,5140250000,5140950000,4250500600,</t>
  </si>
  <si>
    <t xml:space="preserve">   Gastos legales Administración </t>
  </si>
  <si>
    <t>5195950600,</t>
  </si>
  <si>
    <t xml:space="preserve">   Discos y equipos de seguridad Administración</t>
  </si>
  <si>
    <t>5195450000,</t>
  </si>
  <si>
    <t xml:space="preserve">   Caja menor Gastos Administraciòn </t>
  </si>
  <si>
    <t>5115950100,5195050100,5195600200,5195950300,5199050000,5199100000,5199150000,5199950000,</t>
  </si>
  <si>
    <t xml:space="preserve">   Otros gastos de Administración</t>
  </si>
  <si>
    <t xml:space="preserve">TOTAL GASTOS DE ADMINISTRACION PROPIA </t>
  </si>
  <si>
    <t xml:space="preserve">GASTOS ADMINISTRACION APLICADOS </t>
  </si>
  <si>
    <t>5135950300,5195056600,5198530000,5210350100,5295056600,5398050000,</t>
  </si>
  <si>
    <t xml:space="preserve">   Cobros holding</t>
  </si>
  <si>
    <t>5235950200,5235950300,5398210000,5398219900,</t>
  </si>
  <si>
    <t xml:space="preserve">   Gastos aplicados sectoriales</t>
  </si>
  <si>
    <t>5110358000,</t>
  </si>
  <si>
    <t xml:space="preserve">   Servicios Carvajal Servi-Assenda S.A.</t>
  </si>
  <si>
    <t xml:space="preserve">TOTAL GASTOS ADMINISTRACION APLICADOS </t>
  </si>
  <si>
    <t>TOTAL GASTOS DE ADMINISTRACION</t>
  </si>
  <si>
    <t xml:space="preserve">TOTAL GASTOS OPERACIONALES </t>
  </si>
  <si>
    <t>UTILIDAD OPERACIONAL</t>
  </si>
  <si>
    <t>OTROS INGRESOS EGRESOS NO OPERACIONALES</t>
  </si>
  <si>
    <t>INGRESOS NO OPERACIONALES</t>
  </si>
  <si>
    <t>4210200100,4210200200,</t>
  </si>
  <si>
    <t xml:space="preserve">   Diferencia en cambio por exportaciones</t>
  </si>
  <si>
    <t>4210200400,4210200500,4210200501,4210201000,4210201001,4210201100,</t>
  </si>
  <si>
    <t xml:space="preserve">   Diferencia en cambio por otros</t>
  </si>
  <si>
    <t>4210400000,4218050000,4245500000,4250500100,4250500200,4250500300,4250506600,4255200000,4295050000,4295810000,4255400000,4250051000,4250500500,</t>
  </si>
  <si>
    <t xml:space="preserve">   Otros Ingresos</t>
  </si>
  <si>
    <t>4295050100,</t>
  </si>
  <si>
    <t xml:space="preserve">   Distribución ingresos no operacionales</t>
  </si>
  <si>
    <t>4210050100,4210051000,</t>
  </si>
  <si>
    <t xml:space="preserve">   Intereses recibidos</t>
  </si>
  <si>
    <t>TOTAL INGRESOS NO OPERACIONALES</t>
  </si>
  <si>
    <t>GASTOS NO OPERACIONALES</t>
  </si>
  <si>
    <t>5235601000,5305350000,5310150000,5310300000,5310350000,5313050000,5315150000,5315150100,5315150200,5315160000,5315200000,5315200100,5315200200,5315200300,5315200400,5315950000,5395200000,5395950000,5395950200,5395100000,5395050000,5395250000,</t>
  </si>
  <si>
    <t xml:space="preserve">   Otros egresos no operacionales</t>
  </si>
  <si>
    <t>5305250102,5305250200,5305250201,5305250400,5305250500,5305250501,5305250700,</t>
  </si>
  <si>
    <t xml:space="preserve">   Diferencia en cambio</t>
  </si>
  <si>
    <t xml:space="preserve">5305050000,5305150000,5305200100,5305200200,5305200300,5305200400,5305202200,5305950000,5398110000,5305200101, </t>
  </si>
  <si>
    <t xml:space="preserve">   Intereses y otros</t>
  </si>
  <si>
    <t>5398050100,</t>
  </si>
  <si>
    <t xml:space="preserve">   Distribución gastos no operacionales</t>
  </si>
  <si>
    <t>TOTAL GASTOS NO OPERACIONALES</t>
  </si>
  <si>
    <t>UTILIDAD ANTES DE IMPUESTOS</t>
  </si>
  <si>
    <t xml:space="preserve">IMPUESTOS </t>
  </si>
  <si>
    <t>5405050100,5405050200,5405050300,5405051100,5115950400,</t>
  </si>
  <si>
    <t xml:space="preserve">   Impuesto de renta</t>
  </si>
  <si>
    <t>TOTAL IMPUESTO DE RENTA Y COMPLEMENTARIO</t>
  </si>
  <si>
    <t>UTILIDAD DESPUES DE IMPUESTOS</t>
  </si>
  <si>
    <t xml:space="preserve"> EBITDA</t>
  </si>
  <si>
    <t xml:space="preserve"> SUELDOS Y COMISIONES</t>
  </si>
  <si>
    <t xml:space="preserve"> PRESTACIONES</t>
  </si>
  <si>
    <t xml:space="preserve"> TOTAL SUELDOS Y PRESTACIONES</t>
  </si>
  <si>
    <t>4,5,6</t>
  </si>
  <si>
    <t>100</t>
  </si>
  <si>
    <t>TIENDA VIERTUAL</t>
  </si>
  <si>
    <t>4155950500,4170250300,4170250400,4155950600,4155952500,4155952600,4170252600</t>
  </si>
  <si>
    <t>4155950000,4155950100,4155950200,4170250900,4175080000</t>
  </si>
  <si>
    <t>4155951800,4155952000,4135950700</t>
  </si>
  <si>
    <t>4135950600</t>
  </si>
  <si>
    <t>4135950000,4135950100,4135950200,4135950800,4175090000,4175090100,4245010000,4245050000,4135950500,4135950500</t>
  </si>
  <si>
    <t>4170252500</t>
  </si>
  <si>
    <t>4170250800,4170251100</t>
  </si>
  <si>
    <t>6135950000,6135951000,6170250000,6170250100</t>
  </si>
  <si>
    <t>6135951200</t>
  </si>
  <si>
    <t>6135951100</t>
  </si>
  <si>
    <t>6120330500</t>
  </si>
  <si>
    <t>5299150000,5299150100</t>
  </si>
  <si>
    <t>5205180100,5205180200</t>
  </si>
  <si>
    <t>5205301000,5205301100,5205331000,5205331100,5205361000,5205361100,5205391000,5205391100,5205421800,5205421900,5205422000,5205422200,5205422300,5205422400,5205422500,5205451400,5205451500,5205451600,5205451700,5205511000,5205511100,5205541000,5205541100,5205601000,5205601100,5205691000,5205691100,5205701000,5205701100,5205721000,5205721100,5205751000,5205751100,5205781000,5205781100,5205841000,5205841100,5205951000,5205951100</t>
  </si>
  <si>
    <t>5295050100,5295050200,5295050300</t>
  </si>
  <si>
    <t>5235500000,5240200100</t>
  </si>
  <si>
    <t>5260050000,5260100000,5260150000,5260200000,5260350000,5260980000,5265980000</t>
  </si>
  <si>
    <t>5245150100,5245150200,5295150000,5245150300,5245150600,5245150400</t>
  </si>
  <si>
    <t>5235050000,,5235050100,5235200000,5235950100,5235950400,5235950500,5235950600,5235950700,5235950800,5235950900</t>
  </si>
  <si>
    <t>5245150000,5245250000,5245200000</t>
  </si>
  <si>
    <t>4250500400,5295950100</t>
  </si>
  <si>
    <t>5205030100,5205030200,5205060100,5205060200,5205060300,5205150100,5205150200,5205270100,5205270200,5295600100,5295600200,5205240100</t>
  </si>
  <si>
    <t>5205300100,5205300200,5205330100,5205330200,5205360100,5205360200,5205390100,5205390200,5205420100,5205420200,5205421200,5205421300,5205421400,5205421500,5205421600,5205421700,5205450100,5205451000,5205451100,5205451200,5205451300,5205451800,5205510100,5205510200,5205540100,5205540200,5205600100,5205600200,5205680000,5205690100,5205690200,5205700100,5205700200,5205720100,5205720200,5205750100,5205750200,5205780100,5205780200,5205840100,5205840200,5205950100,5205950200,5205680100</t>
  </si>
  <si>
    <t>5205480100,5205480200,5205480300,5205481000,5205481100,5205450300</t>
  </si>
  <si>
    <t>5205630100,5205630200,5205630300</t>
  </si>
  <si>
    <t>5205660100,5205660200,5205660400,5205660500</t>
  </si>
  <si>
    <t>5235350100,5295950400,5295951400,5235350500,5235350500</t>
  </si>
  <si>
    <t xml:space="preserve">Gastos de internet </t>
  </si>
  <si>
    <t>5220150000,5220200000,5220250000,5250400000,5220950000,5220950100,5235500100</t>
  </si>
  <si>
    <t>5215050000,5215100000,5215950000,5215950200,5215150000</t>
  </si>
  <si>
    <t>5205660300,5255050300,5255060200,5255150300,5255200300,5255950300</t>
  </si>
  <si>
    <t>5245400000,5295350000,5245100000,5250050000,5250100000,5250150000,5250950000</t>
  </si>
  <si>
    <t>5295300000,5295100000</t>
  </si>
  <si>
    <t>5235600000,5235600100,5235600300,5235600500</t>
  </si>
  <si>
    <t>5235350000,5235400100,5235400200,5235450000,5235350200,5235350300</t>
  </si>
  <si>
    <t>5230050000,5230100000,5230150000,5230200000,5230250000,5230300000,5230350000,5230400000,5230600000,5230650000,5230750000,5230800000,5230950000,5230950100,5295700000</t>
  </si>
  <si>
    <t>5110350100,5210350200,5210350300</t>
  </si>
  <si>
    <t>5215950100,5299050099,5235350400</t>
  </si>
  <si>
    <t>5295200100,5295200200,5295200300</t>
  </si>
  <si>
    <t>5225050000,5225100000</t>
  </si>
  <si>
    <t>5235250000,5235300000,5235250100</t>
  </si>
  <si>
    <t>5295600000,5295600500,5295250000,5295250100</t>
  </si>
  <si>
    <t>5205210100,5205210200,5255050100,5255050200,5255060100,5255060300,5255060400,5255150100,5255150200,5255200100,5255200200,5255950100,5255950200,5205451900</t>
  </si>
  <si>
    <t>5240050000,5240100000,5240150000,5240200400,5240950000</t>
  </si>
  <si>
    <t>5295450000,5295950500</t>
  </si>
  <si>
    <t>5235100100,5295250200</t>
  </si>
  <si>
    <t>5220050000,5220100000,5220100100,5245100100</t>
  </si>
  <si>
    <t>5105030100,5105060100,5105150100,5105270100,5195600300,5105240100,5105060200</t>
  </si>
  <si>
    <t>5160050000,5160100000,5160150000,5160200000,5160350000,5160980000,5165980000</t>
  </si>
  <si>
    <t>5165100000,5165150000,5165950000</t>
  </si>
  <si>
    <t>5105301000,5105331000,5105361000,5105361100,5105391000,5105421800,5105422000,5105422200,5105422400,5105451400,5105451600,5105511000,5105541000,5105601000,5105691000,5105701000,5105721000,5105751000,5105781000,5105841000,5105951000,5105680100</t>
  </si>
  <si>
    <t xml:space="preserve">   Prestaciones sociales comisiones A</t>
  </si>
  <si>
    <t>5105030000,5105060000,5105060300,5105150000,5105270000,5195600100,5105240000</t>
  </si>
  <si>
    <t xml:space="preserve">5105300000,5105330000,5105360000,5105360100,5105390000,5105390100,5105420000,5105421200,5105421400,5105421600,5105450000,5105451000,5105451200,5105510000,5105540000,5105600000,5105680000,5105690000,5105700000,5105720000,5105750000,5105780000,5105840000,5105950000,5105701200 </t>
  </si>
  <si>
    <t xml:space="preserve">   Prestaciones sociales </t>
  </si>
  <si>
    <t>5105630000,5105630200,5105630100</t>
  </si>
  <si>
    <t>5155050100,5155060100,5155150100,5155200100,5155950100</t>
  </si>
  <si>
    <t>5135050000,5135150000,5135200000,5135950500</t>
  </si>
  <si>
    <t xml:space="preserve">   Trabajo de origen externo</t>
  </si>
  <si>
    <t>5135100000,5195250200</t>
  </si>
  <si>
    <t>5195200000,5195200100</t>
  </si>
  <si>
    <t xml:space="preserve">   Atenciones a clientes Administraci</t>
  </si>
  <si>
    <t>5120200000,5120250000,5120400000</t>
  </si>
  <si>
    <t xml:space="preserve">   Alquiler equipos y contratos de mante</t>
  </si>
  <si>
    <t>5105480000,5105480200,5105480300,5105481000,5105450200</t>
  </si>
  <si>
    <t xml:space="preserve">   Bonificaciones y premios empleados Ad</t>
  </si>
  <si>
    <t>5125050000,5125100000</t>
  </si>
  <si>
    <t xml:space="preserve">   Cuotas asociaciones y de afiliacio</t>
  </si>
  <si>
    <t>5135250000,5135300000</t>
  </si>
  <si>
    <t>5105660000,5105660100,5105660200,5105660300</t>
  </si>
  <si>
    <t>5110100000,5110200000,5110250000,5110300000,5110950000</t>
  </si>
  <si>
    <t>5110350000</t>
  </si>
  <si>
    <t xml:space="preserve">   Licencias y Proyectos Especiales</t>
  </si>
  <si>
    <t>5115050000,5115100000,5115150000,5115400000,5115700000,5115700100,5115950000,5115950300</t>
  </si>
  <si>
    <t>5145400000,5195350000</t>
  </si>
  <si>
    <t>5195100000,5195300000</t>
  </si>
  <si>
    <t xml:space="preserve">   Papeleria , utiles, revistas periodic</t>
  </si>
  <si>
    <t>5135600000,5135600500</t>
  </si>
  <si>
    <t>5135350000,5135350200,5135400000,5135450000,5135350300</t>
  </si>
  <si>
    <t xml:space="preserve">   Portes, telex, teléfono, fax</t>
  </si>
  <si>
    <t>5145150000,5145150100,5145200000,5145250000,5195150000,5195400000,5195950400</t>
  </si>
  <si>
    <t xml:space="preserve">   Material,suministro,mantenimiento </t>
  </si>
  <si>
    <t>5145050000,5145100000,5150050000,5150100000,5150150000,5150950000,5195250000,5195250100</t>
  </si>
  <si>
    <t>5130050000,5130100000,5130150000,5130200000,5130250000,5130350000,5130400000,5130600000,5130650000,5130700000,5130750000,5130950000,5130950100,5130950200,5195700000,5130950300</t>
  </si>
  <si>
    <t>5195600000,5195600500</t>
  </si>
  <si>
    <t xml:space="preserve">   Viveres y refrigerios Administraci </t>
  </si>
  <si>
    <t>5105210000,5155050000,5155060000,5155060200,5155060300,5155150000,5155200000,5155950000,5155960000</t>
  </si>
  <si>
    <t xml:space="preserve">   Gastos de viaje, pasajes y hoteles </t>
  </si>
  <si>
    <t>5140050000,5140100000,5140150000,5140200000,5140250000,5140950000,4250500600</t>
  </si>
  <si>
    <t>,5195950600</t>
  </si>
  <si>
    <t>5195450000</t>
  </si>
  <si>
    <t>5115950100,5195050100,5195600200,5195950300,5199050000,5199100000,5199150000,5199950000</t>
  </si>
  <si>
    <t xml:space="preserve">   Otros gastos de administración</t>
  </si>
  <si>
    <t>5135950300,5195056600,5198530000,5210350100,5295056600,5398050000</t>
  </si>
  <si>
    <t>5235950200,5235950300,5398210000,5398219900</t>
  </si>
  <si>
    <t>4210200100,4210200200</t>
  </si>
  <si>
    <t>4210200400,4210200500,4210200501,4210201000,4210201001,4210201100</t>
  </si>
  <si>
    <t>4210400000,4218050000,4245500000,4250500100,4250500200,4250500300,4250506600,4255200000,4295050000,4295810000,4255400000,4250051000,4250500500</t>
  </si>
  <si>
    <t>4295050100</t>
  </si>
  <si>
    <t>4210050100,4210051000</t>
  </si>
  <si>
    <t xml:space="preserve">5235601000,5305350000,5310150000,5310300000,5310350000,5313050000,5315150000,5315150100,5315150200,5315160000,5315200000,5315200100,5315200200,5315200300,5315200400,5315950000,5395200000,5395950000,5395950200,5395100000,5395050000,5395250000  5235601000,5305350000,5310150000,5310300000,5310350000,5313050000,5315150000,5315150100,5315150200,5315160000,5315200000,5315200100,5315200200,5315200300,5315200400,5315950000,5395200000,5395950000,5395950200,5395100000,5395050000,5395250000  </t>
  </si>
  <si>
    <t>5305250102,5305250200,5305250201,5305250400,5305250500,5305250501,5305250700</t>
  </si>
  <si>
    <t xml:space="preserve">5305050000,5305150000,5305200100,5305200200,5305200300,5305200400,5305202200,5305950000,5398110000,5305200101  </t>
  </si>
  <si>
    <t>5398050100</t>
  </si>
  <si>
    <t>5405050100,5405050200,5405050300,5405051100,5115950400</t>
  </si>
  <si>
    <t>450</t>
  </si>
  <si>
    <t>ADMINISTRACION</t>
  </si>
  <si>
    <t>460,476</t>
  </si>
  <si>
    <t>CALI</t>
  </si>
  <si>
    <t>5105300100,5105301100,5105330100,5105331100,5105360200,5105361200,5105390200,5105391100,5105420100,5105421100,5105421300,5105421500,5105421700,5105421900,5105422100,5105422300,5105422500,5105450100,5105451100,5105451300,5105451500,5105451700,5105510100,5105511100,5105540100,5105541100,5105600100,5105601100,5105690100,5105691100,5105700100,5105701100,5105720100,5105721100,5105750100,5105751100,5105780100,5105781100,5105840100,5105841100,5105950100,5105950600,5105951100,5105451900</t>
  </si>
  <si>
    <t>461,441</t>
  </si>
  <si>
    <t>EJE CAFETERO</t>
  </si>
  <si>
    <t>462,475</t>
  </si>
  <si>
    <t>BOGOTA</t>
  </si>
  <si>
    <t>463,443</t>
  </si>
  <si>
    <t>BUCARAMANGA</t>
  </si>
  <si>
    <t>464,477,444</t>
  </si>
  <si>
    <t>MEDELLIN</t>
  </si>
  <si>
    <t>465,466</t>
  </si>
  <si>
    <t>COSTA</t>
  </si>
  <si>
    <t>469</t>
  </si>
  <si>
    <t>CORPORATIVO SIN DISTRIBUCION</t>
  </si>
  <si>
    <t>080</t>
  </si>
  <si>
    <t>471</t>
  </si>
  <si>
    <t>AYUDA INTERNACIONAL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</si>
  <si>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</si>
  <si>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</si>
  <si>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</si>
  <si>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</si>
  <si>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</si>
  <si>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</si>
  <si>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</si>
  <si>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</si>
  <si>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</si>
  <si>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</si>
  <si>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</t>
  </si>
  <si>
    <t>Diciembre</t>
  </si>
  <si>
    <t>Meta</t>
  </si>
  <si>
    <t>Real</t>
  </si>
  <si>
    <t>Cumplimiento</t>
  </si>
  <si>
    <t>Desviación</t>
  </si>
  <si>
    <t>Regional</t>
  </si>
  <si>
    <t>Bogota</t>
  </si>
  <si>
    <t>Medellin</t>
  </si>
  <si>
    <t>Cali</t>
  </si>
  <si>
    <t>Barranquilla</t>
  </si>
  <si>
    <t>Bucaramanga</t>
  </si>
  <si>
    <t>Eje Cafetero</t>
  </si>
  <si>
    <t>Ayuda</t>
  </si>
  <si>
    <t>Total</t>
  </si>
  <si>
    <t>Conciliacion utilidad operativa</t>
  </si>
  <si>
    <t>Tienda V</t>
  </si>
  <si>
    <t>Proyecto</t>
  </si>
  <si>
    <t>Corporta sin distrib</t>
  </si>
  <si>
    <t>Subtotal</t>
  </si>
  <si>
    <t>Grant total</t>
  </si>
  <si>
    <t>Total contable</t>
  </si>
  <si>
    <t>Diferencia</t>
  </si>
  <si>
    <t>860047239-6</t>
  </si>
  <si>
    <t>LISTADO DE CUENTAS MATRIZ PARA BIAB LE</t>
  </si>
  <si>
    <t>Cifras en:</t>
  </si>
  <si>
    <t>4155900000,4155900100,4155900500,4155900600,4170250000,4170250100,4170250200,4170251500,4170251600,4170251700,4170251900,4170251800,4170252000,4170253000,4170253500</t>
  </si>
  <si>
    <t xml:space="preserve">   Facturación Musical Experience (Ambiental)</t>
  </si>
  <si>
    <t xml:space="preserve">   Facturación Instalación</t>
  </si>
  <si>
    <t>4155951800,4155952000,4135950600,4135950700</t>
  </si>
  <si>
    <t>4135950000,4135950100,4135950200,4135950800,4175090000,4175090100,4245010000</t>
  </si>
  <si>
    <t>4135950900</t>
  </si>
  <si>
    <t>Instaladores</t>
  </si>
  <si>
    <t xml:space="preserve">   Facturación Publicold-Audicom Exterio</t>
  </si>
  <si>
    <t xml:space="preserve">   Facturación Sonorizamos Exterior</t>
  </si>
  <si>
    <t>COSTOS</t>
  </si>
  <si>
    <t xml:space="preserve">   Costo de mercancia vendida</t>
  </si>
  <si>
    <t xml:space="preserve">   Costo de mercancia vendida Aromas</t>
  </si>
  <si>
    <t xml:space="preserve">   Provision devoluciones costo</t>
  </si>
  <si>
    <t>5235350100,5295950400,5295951400</t>
  </si>
  <si>
    <t xml:space="preserve">   Otros gastos variables</t>
  </si>
  <si>
    <t xml:space="preserve">   Discos y equipos de seguridad Ventas</t>
  </si>
  <si>
    <t>5245150000,5245150100,5245150200,5245250000,5245200000,5295150000,5245150300,5245150600,5245100000,5250050000,5250100000,5250150000,5250950000,5295250000,5295250100,5245150400</t>
  </si>
  <si>
    <t xml:space="preserve">   Gastos de aduana exportaciones</t>
  </si>
  <si>
    <t>5215050000,5215100000,5215950000,5215950200</t>
  </si>
  <si>
    <t>5245400000,5295350000</t>
  </si>
  <si>
    <t xml:space="preserve">   Mantenimiento vehiculos gastos ventas</t>
  </si>
  <si>
    <t>5235600000,5235600100,5235600300</t>
  </si>
  <si>
    <t xml:space="preserve">   Publicidad ventas</t>
  </si>
  <si>
    <t>5110350100,5210350200</t>
  </si>
  <si>
    <t>5295600000,5295600500</t>
  </si>
  <si>
    <t xml:space="preserve">   Viveres y refrigerios fijos</t>
  </si>
  <si>
    <t>5115050000,5115100000,5115150000,5115400000,5115700000,5115700100,5115950000</t>
  </si>
  <si>
    <t>5235601000,5305350000,5310150000,5310300000,5310350000,5313050000,5315150000,5315150100,5315150200,5315160000,5315200000,5315200100,5315200200,5315200300,5315200400,5315950000,5395200000,5395950000,5395950200,5395100000,5395050000</t>
  </si>
  <si>
    <t xml:space="preserve">5305050000,5305150000,5305200100,5305200200,5305200300,5305200400,5305202200,5305950000,5398110000,5305200101    </t>
  </si>
  <si>
    <t xml:space="preserve"> Dif.</t>
  </si>
  <si>
    <t>Redes</t>
  </si>
  <si>
    <t>Olfa</t>
  </si>
  <si>
    <t>Facturacion</t>
  </si>
  <si>
    <t>Costo</t>
  </si>
  <si>
    <t>Utilidad</t>
  </si>
  <si>
    <t>Rentab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</si>
</sst>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&quot;$&quot;#,##0.00;[Red]\-&quot;$&quot;#,##0.00"/>
  </numFmts>
  <fonts count="3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MS Sans Serif"/>
      <family val="2"/>
    </font>
    <font>
      <sz val="8"/>
      <color indexed="8"/>
      <name val="Aptos Light"/>
      <family val="2"/>
    </font>
    <font>
      <b/>
      <sz val="9"/>
      <name val="Aptos Light"/>
      <family val="2"/>
    </font>
    <font>
      <sz val="9"/>
      <color indexed="8"/>
      <name val="Aptos Light"/>
      <family val="2"/>
    </font>
    <font>
      <b/>
      <sz val="9"/>
      <color indexed="8"/>
      <name val="Aptos Light"/>
      <family val="2"/>
    </font>
    <font>
      <sz val="10"/>
      <color indexed="8"/>
      <name val="Aptos Light"/>
      <family val="2"/>
    </font>
    <font>
      <b/>
      <sz val="10"/>
      <name val="Aptos"/>
      <family val="2"/>
    </font>
    <font>
      <sz val="9"/>
      <color theme="0"/>
      <name val="Aptos Light"/>
      <family val="2"/>
    </font>
    <font>
      <b/>
      <sz val="9"/>
      <color theme="4" tint="-0.499984740745262"/>
      <name val="Aptos Light"/>
      <family val="2"/>
    </font>
    <font>
      <b/>
      <sz val="11"/>
      <color indexed="8"/>
      <name val="Aptos"/>
      <family val="2"/>
    </font>
    <font>
      <b/>
      <sz val="8"/>
      <color indexed="8"/>
      <name val="Aptos Light"/>
      <family val="2"/>
    </font>
    <font>
      <b/>
      <sz val="9"/>
      <color rgb="FF0070C0"/>
      <name val="Aptos Light"/>
      <family val="2"/>
    </font>
    <font>
      <b/>
      <sz val="10"/>
      <color indexed="8"/>
      <name val="Aptos Light"/>
      <family val="2"/>
    </font>
    <font>
      <b/>
      <sz val="10"/>
      <name val="Aptos Light"/>
      <family val="2"/>
    </font>
    <font>
      <sz val="8"/>
      <color theme="1"/>
      <name val="Aptos Light"/>
      <family val="2"/>
    </font>
    <font>
      <sz val="10"/>
      <name val="Aptos Light"/>
      <family val="2"/>
    </font>
    <font>
      <b/>
      <sz val="9.85"/>
      <color indexed="8"/>
      <name val="Courier New"/>
      <family val="3"/>
    </font>
    <font>
      <sz val="8"/>
      <color rgb="FFFF0000"/>
      <name val="Aptos Light"/>
      <family val="2"/>
    </font>
    <font>
      <sz val="10"/>
      <color rgb="FFFF0000"/>
      <name val="Aptos Light"/>
      <family val="2"/>
    </font>
    <font>
      <sz val="8"/>
      <name val="Aptos Light"/>
      <family val="2"/>
    </font>
    <font>
      <sz val="8"/>
      <color theme="0"/>
      <name val="Aptos Light"/>
      <family val="2"/>
    </font>
    <font>
      <sz val="10"/>
      <color theme="0"/>
      <name val="Aptos Light"/>
      <family val="2"/>
    </font>
    <font>
      <b/>
      <sz val="10"/>
      <color rgb="FFFF0000"/>
      <name val="Aptos Light"/>
      <family val="2"/>
    </font>
    <font>
      <b/>
      <sz val="9"/>
      <color theme="0"/>
      <name val="Aptos Light"/>
      <family val="2"/>
    </font>
    <font>
      <sz val="9"/>
      <name val="Aptos Light"/>
      <family val="2"/>
    </font>
    <font>
      <sz val="8"/>
      <color rgb="FF00B0F0"/>
      <name val="Aptos Light"/>
      <family val="2"/>
    </font>
    <font>
      <sz val="10"/>
      <color theme="1"/>
      <name val="Aptos Light"/>
      <family val="2"/>
    </font>
    <font>
      <b/>
      <sz val="9"/>
      <color rgb="FF00B0F0"/>
      <name val="Aptos Light"/>
      <family val="2"/>
    </font>
    <font>
      <b/>
      <sz val="8"/>
      <color rgb="FF00B0F0"/>
      <name val="Aptos Light"/>
      <family val="2"/>
    </font>
    <font>
      <b/>
      <sz val="8"/>
      <color rgb="FF0070C0"/>
      <name val="Aptos Light"/>
      <family val="2"/>
    </font>
    <font>
      <b/>
      <sz val="10"/>
      <color theme="1"/>
      <name val="Aptos Light"/>
      <family val="2"/>
    </font>
    <font>
      <b/>
      <sz val="10"/>
      <color theme="0"/>
      <name val="Aptos Light"/>
      <family val="2"/>
    </font>
    <font>
      <b/>
      <i/>
      <sz val="10"/>
      <name val="Aptos Light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18" fillId="0" borderId="0" applyFont="0" applyFill="0" applyBorder="0" applyAlignment="0" applyProtection="0"/>
  </cellStyleXfs>
  <cellXfs count="116">
    <xf numFmtId="0" fontId="0" fillId="0" borderId="0" xfId="0"/>
    <xf numFmtId="49" fontId="3" fillId="0" borderId="0" xfId="3" applyNumberFormat="1" applyFont="1"/>
    <xf numFmtId="0" fontId="4" fillId="0" borderId="0" xfId="3" applyFont="1" applyAlignment="1">
      <alignment horizontal="left" vertical="center"/>
    </xf>
    <xf numFmtId="0" fontId="5" fillId="0" borderId="0" xfId="3" applyFont="1"/>
    <xf numFmtId="0" fontId="6" fillId="0" borderId="0" xfId="3" applyFont="1" applyAlignment="1">
      <alignment horizontal="left" vertical="center"/>
    </xf>
    <xf numFmtId="0" fontId="5" fillId="0" borderId="0" xfId="3" applyFont="1" applyAlignment="1">
      <alignment horizontal="center" vertical="center"/>
    </xf>
    <xf numFmtId="0" fontId="7" fillId="0" borderId="0" xfId="3" applyFont="1"/>
    <xf numFmtId="0" fontId="8" fillId="0" borderId="0" xfId="3" applyFont="1" applyAlignment="1">
      <alignment horizontal="left" vertical="center"/>
    </xf>
    <xf numFmtId="49" fontId="9" fillId="0" borderId="0" xfId="3" applyNumberFormat="1" applyFont="1" applyAlignment="1">
      <alignment horizontal="center" vertical="center"/>
    </xf>
    <xf numFmtId="0" fontId="10" fillId="0" borderId="0" xfId="3" applyFont="1" applyAlignment="1">
      <alignment horizontal="center"/>
    </xf>
    <xf numFmtId="0" fontId="11" fillId="0" borderId="0" xfId="0" applyFont="1" applyAlignment="1">
      <alignment horizontal="centerContinuous" vertical="center"/>
    </xf>
    <xf numFmtId="0" fontId="5" fillId="0" borderId="0" xfId="3" applyFont="1" applyAlignment="1">
      <alignment horizontal="centerContinuous"/>
    </xf>
    <xf numFmtId="0" fontId="1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/>
    </xf>
    <xf numFmtId="0" fontId="6" fillId="0" borderId="0" xfId="3" applyFont="1"/>
    <xf numFmtId="0" fontId="4" fillId="0" borderId="0" xfId="3" applyFont="1"/>
    <xf numFmtId="0" fontId="13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4" fillId="0" borderId="1" xfId="3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4" fillId="0" borderId="1" xfId="3" applyFont="1" applyBorder="1" applyAlignment="1">
      <alignment horizontal="center"/>
    </xf>
    <xf numFmtId="0" fontId="7" fillId="0" borderId="0" xfId="3" applyFont="1" applyAlignment="1">
      <alignment horizontal="center"/>
    </xf>
    <xf numFmtId="0" fontId="15" fillId="0" borderId="0" xfId="3" applyFont="1" applyAlignment="1">
      <alignment vertical="center"/>
    </xf>
    <xf numFmtId="0" fontId="7" fillId="0" borderId="0" xfId="0" applyFont="1"/>
    <xf numFmtId="49" fontId="16" fillId="0" borderId="0" xfId="0" applyNumberFormat="1" applyFont="1"/>
    <xf numFmtId="0" fontId="17" fillId="0" borderId="0" xfId="3" applyFont="1" applyAlignment="1">
      <alignment vertical="center"/>
    </xf>
    <xf numFmtId="164" fontId="7" fillId="0" borderId="0" xfId="1" applyNumberFormat="1" applyFont="1" applyFill="1" applyBorder="1" applyAlignment="1">
      <alignment horizontal="right" vertical="center"/>
    </xf>
    <xf numFmtId="9" fontId="7" fillId="0" borderId="0" xfId="4" applyFont="1" applyFill="1" applyBorder="1" applyAlignment="1">
      <alignment horizontal="right" vertical="center"/>
    </xf>
    <xf numFmtId="164" fontId="7" fillId="0" borderId="0" xfId="3" applyNumberFormat="1" applyFont="1"/>
    <xf numFmtId="9" fontId="7" fillId="0" borderId="0" xfId="2" applyFont="1"/>
    <xf numFmtId="164" fontId="14" fillId="0" borderId="0" xfId="1" applyNumberFormat="1" applyFont="1" applyFill="1" applyBorder="1" applyAlignment="1">
      <alignment horizontal="right" vertical="center"/>
    </xf>
    <xf numFmtId="9" fontId="14" fillId="0" borderId="0" xfId="4" applyFont="1" applyFill="1" applyBorder="1" applyAlignment="1">
      <alignment horizontal="right" vertical="center"/>
    </xf>
    <xf numFmtId="49" fontId="19" fillId="0" borderId="0" xfId="3" applyNumberFormat="1" applyFont="1"/>
    <xf numFmtId="0" fontId="17" fillId="0" borderId="0" xfId="3" applyFont="1"/>
    <xf numFmtId="164" fontId="20" fillId="0" borderId="0" xfId="1" applyNumberFormat="1" applyFont="1" applyFill="1" applyBorder="1" applyAlignment="1" applyProtection="1"/>
    <xf numFmtId="0" fontId="20" fillId="0" borderId="0" xfId="3" applyFont="1"/>
    <xf numFmtId="164" fontId="7" fillId="0" borderId="0" xfId="1" applyNumberFormat="1" applyFont="1" applyFill="1" applyBorder="1" applyAlignment="1" applyProtection="1"/>
    <xf numFmtId="49" fontId="21" fillId="0" borderId="0" xfId="3" applyNumberFormat="1" applyFont="1"/>
    <xf numFmtId="164" fontId="17" fillId="0" borderId="0" xfId="1" applyNumberFormat="1" applyFont="1" applyFill="1" applyBorder="1" applyAlignment="1" applyProtection="1"/>
    <xf numFmtId="164" fontId="15" fillId="0" borderId="0" xfId="1" applyNumberFormat="1" applyFont="1" applyFill="1" applyBorder="1" applyAlignment="1" applyProtection="1"/>
    <xf numFmtId="0" fontId="16" fillId="0" borderId="0" xfId="0" applyFont="1"/>
    <xf numFmtId="164" fontId="7" fillId="0" borderId="0" xfId="4" applyNumberFormat="1" applyFont="1" applyFill="1" applyBorder="1" applyAlignment="1">
      <alignment horizontal="right" vertical="center"/>
    </xf>
    <xf numFmtId="43" fontId="7" fillId="0" borderId="0" xfId="3" applyNumberFormat="1" applyFont="1"/>
    <xf numFmtId="0" fontId="15" fillId="2" borderId="0" xfId="3" applyFont="1" applyFill="1" applyAlignment="1">
      <alignment vertical="center"/>
    </xf>
    <xf numFmtId="164" fontId="15" fillId="2" borderId="0" xfId="1" applyNumberFormat="1" applyFont="1" applyFill="1" applyBorder="1" applyAlignment="1">
      <alignment horizontal="right" vertical="center"/>
    </xf>
    <xf numFmtId="9" fontId="15" fillId="2" borderId="0" xfId="4" applyFont="1" applyFill="1" applyBorder="1" applyAlignment="1">
      <alignment horizontal="right" vertical="center"/>
    </xf>
    <xf numFmtId="49" fontId="22" fillId="0" borderId="0" xfId="3" applyNumberFormat="1" applyFont="1"/>
    <xf numFmtId="0" fontId="23" fillId="0" borderId="0" xfId="3" applyFont="1"/>
    <xf numFmtId="2" fontId="24" fillId="0" borderId="0" xfId="1" applyNumberFormat="1" applyFont="1" applyFill="1" applyBorder="1" applyAlignment="1" applyProtection="1"/>
    <xf numFmtId="0" fontId="3" fillId="0" borderId="0" xfId="3" applyFont="1"/>
    <xf numFmtId="164" fontId="24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left" vertical="center"/>
    </xf>
    <xf numFmtId="164" fontId="7" fillId="0" borderId="0" xfId="1" applyNumberFormat="1" applyFont="1" applyFill="1" applyAlignment="1">
      <alignment horizontal="right" vertical="center"/>
    </xf>
    <xf numFmtId="9" fontId="7" fillId="0" borderId="0" xfId="4" applyFont="1" applyFill="1" applyAlignment="1">
      <alignment horizontal="right" vertical="center"/>
    </xf>
    <xf numFmtId="165" fontId="7" fillId="0" borderId="0" xfId="1" applyNumberFormat="1" applyFont="1" applyFill="1" applyBorder="1" applyAlignment="1" applyProtection="1"/>
    <xf numFmtId="49" fontId="7" fillId="0" borderId="0" xfId="3" applyNumberFormat="1" applyFont="1"/>
    <xf numFmtId="49" fontId="25" fillId="0" borderId="0" xfId="3" quotePrefix="1" applyNumberFormat="1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26" fillId="0" borderId="0" xfId="3" applyFont="1"/>
    <xf numFmtId="0" fontId="27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/>
    </xf>
    <xf numFmtId="0" fontId="26" fillId="0" borderId="1" xfId="3" applyFont="1" applyBorder="1" applyAlignment="1">
      <alignment horizontal="left" vertical="center"/>
    </xf>
    <xf numFmtId="49" fontId="28" fillId="0" borderId="0" xfId="0" applyNumberFormat="1" applyFont="1"/>
    <xf numFmtId="49" fontId="20" fillId="0" borderId="0" xfId="3" applyNumberFormat="1" applyFont="1"/>
    <xf numFmtId="49" fontId="17" fillId="0" borderId="0" xfId="3" applyNumberFormat="1" applyFont="1"/>
    <xf numFmtId="0" fontId="28" fillId="0" borderId="0" xfId="0" applyFont="1"/>
    <xf numFmtId="49" fontId="23" fillId="0" borderId="0" xfId="3" applyNumberFormat="1" applyFont="1"/>
    <xf numFmtId="49" fontId="25" fillId="0" borderId="0" xfId="3" applyNumberFormat="1" applyFont="1" applyAlignment="1">
      <alignment horizontal="center" vertical="center"/>
    </xf>
    <xf numFmtId="49" fontId="29" fillId="0" borderId="0" xfId="3" applyNumberFormat="1" applyFont="1" applyAlignment="1">
      <alignment horizontal="center" vertical="center"/>
    </xf>
    <xf numFmtId="0" fontId="30" fillId="0" borderId="0" xfId="3" applyFont="1" applyAlignment="1">
      <alignment horizontal="center" vertical="center"/>
    </xf>
    <xf numFmtId="49" fontId="4" fillId="0" borderId="0" xfId="3" applyNumberFormat="1" applyFont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2" fillId="0" borderId="0" xfId="0" applyFont="1"/>
    <xf numFmtId="0" fontId="32" fillId="0" borderId="2" xfId="0" applyFont="1" applyBorder="1" applyAlignment="1">
      <alignment horizontal="center"/>
    </xf>
    <xf numFmtId="0" fontId="33" fillId="3" borderId="3" xfId="0" applyFont="1" applyFill="1" applyBorder="1" applyAlignment="1">
      <alignment horizontal="center"/>
    </xf>
    <xf numFmtId="0" fontId="33" fillId="3" borderId="4" xfId="0" applyFont="1" applyFill="1" applyBorder="1" applyAlignment="1">
      <alignment horizontal="center"/>
    </xf>
    <xf numFmtId="0" fontId="33" fillId="3" borderId="5" xfId="0" applyFont="1" applyFill="1" applyBorder="1" applyAlignment="1">
      <alignment horizontal="center"/>
    </xf>
    <xf numFmtId="0" fontId="33" fillId="0" borderId="0" xfId="0" applyFont="1" applyAlignment="1">
      <alignment horizontal="center"/>
    </xf>
    <xf numFmtId="0" fontId="32" fillId="0" borderId="6" xfId="0" applyFont="1" applyBorder="1" applyAlignment="1">
      <alignment horizontal="center"/>
    </xf>
    <xf numFmtId="0" fontId="33" fillId="4" borderId="7" xfId="0" applyFont="1" applyFill="1" applyBorder="1" applyAlignment="1">
      <alignment horizontal="center"/>
    </xf>
    <xf numFmtId="0" fontId="33" fillId="4" borderId="0" xfId="0" applyFont="1" applyFill="1" applyAlignment="1">
      <alignment horizontal="center"/>
    </xf>
    <xf numFmtId="0" fontId="33" fillId="4" borderId="8" xfId="0" applyFont="1" applyFill="1" applyBorder="1" applyAlignment="1">
      <alignment horizontal="center"/>
    </xf>
    <xf numFmtId="0" fontId="28" fillId="0" borderId="6" xfId="0" applyFont="1" applyBorder="1"/>
    <xf numFmtId="0" fontId="32" fillId="0" borderId="9" xfId="0" applyFont="1" applyBorder="1"/>
    <xf numFmtId="164" fontId="28" fillId="0" borderId="10" xfId="1" applyNumberFormat="1" applyFont="1" applyBorder="1"/>
    <xf numFmtId="9" fontId="7" fillId="0" borderId="10" xfId="4" applyFont="1" applyFill="1" applyBorder="1" applyAlignment="1">
      <alignment horizontal="right" vertical="center"/>
    </xf>
    <xf numFmtId="9" fontId="7" fillId="0" borderId="11" xfId="4" applyFont="1" applyFill="1" applyBorder="1" applyAlignment="1">
      <alignment horizontal="right" vertical="center"/>
    </xf>
    <xf numFmtId="0" fontId="32" fillId="0" borderId="6" xfId="0" applyFont="1" applyBorder="1"/>
    <xf numFmtId="0" fontId="32" fillId="0" borderId="12" xfId="0" applyFont="1" applyBorder="1"/>
    <xf numFmtId="164" fontId="32" fillId="0" borderId="13" xfId="1" applyNumberFormat="1" applyFont="1" applyBorder="1"/>
    <xf numFmtId="9" fontId="14" fillId="0" borderId="13" xfId="4" applyFont="1" applyFill="1" applyBorder="1" applyAlignment="1">
      <alignment horizontal="right" vertical="center"/>
    </xf>
    <xf numFmtId="9" fontId="14" fillId="0" borderId="14" xfId="4" applyFont="1" applyFill="1" applyBorder="1" applyAlignment="1">
      <alignment horizontal="right" vertical="center"/>
    </xf>
    <xf numFmtId="164" fontId="28" fillId="0" borderId="0" xfId="1" applyNumberFormat="1" applyFont="1" applyBorder="1"/>
    <xf numFmtId="164" fontId="32" fillId="0" borderId="0" xfId="1" applyNumberFormat="1" applyFont="1" applyBorder="1"/>
    <xf numFmtId="164" fontId="32" fillId="0" borderId="0" xfId="0" applyNumberFormat="1" applyFont="1"/>
    <xf numFmtId="164" fontId="28" fillId="0" borderId="0" xfId="0" applyNumberFormat="1" applyFont="1"/>
    <xf numFmtId="3" fontId="28" fillId="0" borderId="0" xfId="0" applyNumberFormat="1" applyFont="1"/>
    <xf numFmtId="0" fontId="14" fillId="0" borderId="0" xfId="3" applyFont="1" applyAlignment="1">
      <alignment horizontal="left" vertical="center"/>
    </xf>
    <xf numFmtId="0" fontId="34" fillId="0" borderId="0" xfId="3" applyFont="1" applyAlignment="1">
      <alignment horizontal="left" vertical="center"/>
    </xf>
    <xf numFmtId="0" fontId="15" fillId="0" borderId="0" xfId="3" applyFont="1" applyAlignment="1">
      <alignment horizontal="left" vertical="center"/>
    </xf>
    <xf numFmtId="0" fontId="15" fillId="0" borderId="0" xfId="3" applyFont="1"/>
    <xf numFmtId="0" fontId="7" fillId="0" borderId="0" xfId="0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166" fontId="7" fillId="0" borderId="0" xfId="3" applyNumberFormat="1" applyFont="1"/>
    <xf numFmtId="0" fontId="35" fillId="0" borderId="1" xfId="0" applyFont="1" applyBorder="1"/>
    <xf numFmtId="0" fontId="36" fillId="0" borderId="1" xfId="0" applyFont="1" applyBorder="1" applyAlignment="1">
      <alignment horizontal="center"/>
    </xf>
    <xf numFmtId="0" fontId="35" fillId="0" borderId="0" xfId="0" applyFont="1"/>
    <xf numFmtId="164" fontId="35" fillId="0" borderId="0" xfId="1" applyNumberFormat="1" applyFont="1"/>
    <xf numFmtId="0" fontId="35" fillId="0" borderId="15" xfId="0" applyFont="1" applyBorder="1"/>
    <xf numFmtId="164" fontId="35" fillId="0" borderId="15" xfId="1" applyNumberFormat="1" applyFont="1" applyBorder="1"/>
    <xf numFmtId="0" fontId="36" fillId="0" borderId="0" xfId="0" applyFont="1"/>
    <xf numFmtId="9" fontId="36" fillId="0" borderId="0" xfId="2" applyFont="1" applyBorder="1"/>
  </cellXfs>
  <cellStyles count="5">
    <cellStyle name="Millares" xfId="1" builtinId="3"/>
    <cellStyle name="Normal" xfId="0" builtinId="0"/>
    <cellStyle name="Normal 2" xfId="3" xr:uid="{5D8D5ADF-B018-477E-BAB7-053E325C4968}"/>
    <cellStyle name="Porcentaje" xfId="2" builtinId="5"/>
    <cellStyle name="Porcentual 2" xfId="4" xr:uid="{052414CB-5FCE-4369-B540-B075A2325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161925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09F1810-56B2-463B-A9EA-C3053B2147F6}"/>
            </a:ext>
          </a:extLst>
        </xdr:cNvPr>
        <xdr:cNvGrpSpPr/>
      </xdr:nvGrpSpPr>
      <xdr:grpSpPr>
        <a:xfrm>
          <a:off x="5835651" y="165100"/>
          <a:ext cx="3581400" cy="377825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936BA522-3A82-977C-54CE-D975E2ADBF65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54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4C70D3CA-BCAF-CA5E-4295-D043172932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457200</xdr:colOff>
          <xdr:row>8</xdr:row>
          <xdr:rowOff>66675</xdr:rowOff>
        </xdr:from>
        <xdr:to>
          <xdr:col>12</xdr:col>
          <xdr:colOff>419100</xdr:colOff>
          <xdr:row>13</xdr:row>
          <xdr:rowOff>161925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44EED659-2E48-4F5F-BC93-93D607D6ADE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Hoja2!$A$4:$D$8" spid="_x0000_s102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0039350" y="1520825"/>
              <a:ext cx="3200400" cy="92075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D817BF7-DF17-46EA-A43A-F581E94E0B3C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F2302F21-2700-6DA3-C501-EB496A353BD3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857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20C79423-40BE-020D-DA99-56D0D06193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714FC96-1BFE-44F5-9B7C-1E1A891BB889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5574CB26-6947-7039-325D-18A43821D68E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857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9F064B22-14D6-B935-1F0C-14EE79D89E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52DB4DE-4B18-4067-BEFC-1D27C6CA4EB4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4C098CFD-4E72-4FF1-4516-01CA5F18B85C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222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3AF1740F-1E3A-F96F-9ED3-17A7F3AC0E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161925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ABDF7DB-1139-4B21-B409-0AD7988A4FB6}"/>
            </a:ext>
          </a:extLst>
        </xdr:cNvPr>
        <xdr:cNvGrpSpPr/>
      </xdr:nvGrpSpPr>
      <xdr:grpSpPr>
        <a:xfrm>
          <a:off x="6070601" y="165100"/>
          <a:ext cx="3498850" cy="377825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B77FB3F5-BB85-5C7C-5C2D-0B84A2F49F1C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54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F789933C-CEA5-A57D-BAB6-EB9D63BD9C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B9FCA2E0-75C8-4FFD-860C-E100EBD2BF42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45974ACB-63D0-86CC-05AB-C5B6EE649A66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54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9871CFB1-8FCD-AED2-C79D-214198FBE8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BF16226-ADCD-4B7A-B2CC-18EF5CC9112F}"/>
            </a:ext>
          </a:extLst>
        </xdr:cNvPr>
        <xdr:cNvGrpSpPr/>
      </xdr:nvGrpSpPr>
      <xdr:grpSpPr>
        <a:xfrm>
          <a:off x="622935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C4FD9F59-08FB-1438-6DA3-CB15CF9C21C6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857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A5571518-1104-376B-B77C-9C34269FCB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161925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AF774A15-9EC0-489B-95A9-6955A9EE3DCC}"/>
            </a:ext>
          </a:extLst>
        </xdr:cNvPr>
        <xdr:cNvGrpSpPr/>
      </xdr:nvGrpSpPr>
      <xdr:grpSpPr>
        <a:xfrm>
          <a:off x="6070601" y="165100"/>
          <a:ext cx="3498850" cy="377825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A0BAF347-D7CB-8B4F-FF33-080EA4BCA3E1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857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36BAB7BF-CD95-9550-AC0E-5F3D72AD21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D91947EB-755F-404C-B66F-1D1AED89440C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6EA7F204-720A-007B-DED3-7A77D66A8A11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857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98E66ED5-E0CA-F116-E974-077A7547B5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8705241-621F-4DC0-BBDB-1B989F55B676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1CC0A196-B93D-7CAC-D494-648820084F0D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54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156E099E-6D59-6F2E-BD82-9F4FB1761C1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4A647F51-6451-43DB-B69F-5700736251BC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4536A69B-7F12-4358-87E1-63B943A05C74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5400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EE69AEAD-0AB7-EA56-BC2F-AD41DCE2663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590551</xdr:colOff>
      <xdr:row>1</xdr:row>
      <xdr:rowOff>0</xdr:rowOff>
    </xdr:from>
    <xdr:to>
      <xdr:col>9</xdr:col>
      <xdr:colOff>742951</xdr:colOff>
      <xdr:row>2</xdr:row>
      <xdr:rowOff>158750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8C8832B9-6444-4064-BCDE-B262A81D7E6F}"/>
            </a:ext>
          </a:extLst>
        </xdr:cNvPr>
        <xdr:cNvGrpSpPr/>
      </xdr:nvGrpSpPr>
      <xdr:grpSpPr>
        <a:xfrm>
          <a:off x="6070601" y="165100"/>
          <a:ext cx="3498850" cy="374650"/>
          <a:chOff x="4819650" y="219075"/>
          <a:chExt cx="3038475" cy="390525"/>
        </a:xfrm>
        <a:noFill/>
      </xdr:grpSpPr>
      <xdr:sp macro="" textlink="">
        <xdr:nvSpPr>
          <xdr:cNvPr id="3" name="Rectángulo: esquinas redondeadas 2">
            <a:extLst>
              <a:ext uri="{FF2B5EF4-FFF2-40B4-BE49-F238E27FC236}">
                <a16:creationId xmlns:a16="http://schemas.microsoft.com/office/drawing/2014/main" id="{6E5C5FDD-782C-9F6C-2962-455129E1758B}"/>
              </a:ext>
            </a:extLst>
          </xdr:cNvPr>
          <xdr:cNvSpPr/>
        </xdr:nvSpPr>
        <xdr:spPr>
          <a:xfrm>
            <a:off x="4819650" y="219075"/>
            <a:ext cx="3038475" cy="390525"/>
          </a:xfrm>
          <a:prstGeom prst="roundRect">
            <a:avLst>
              <a:gd name="adj" fmla="val 50000"/>
            </a:avLst>
          </a:prstGeom>
          <a:grpFill/>
          <a:ln w="28575">
            <a:solidFill>
              <a:srgbClr val="00B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="1">
                <a:solidFill>
                  <a:srgbClr val="002060"/>
                </a:solidFill>
              </a:rPr>
              <a:t>ESTADO</a:t>
            </a:r>
            <a:r>
              <a:rPr lang="en-US" sz="1100" b="1" baseline="0">
                <a:solidFill>
                  <a:srgbClr val="002060"/>
                </a:solidFill>
              </a:rPr>
              <a:t> DE RESULTADOS:</a:t>
            </a:r>
            <a:endParaRPr lang="en-US" sz="1100" b="1">
              <a:solidFill>
                <a:srgbClr val="002060"/>
              </a:solidFill>
            </a:endParaRPr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7329D053-0B5D-5CFC-9004-CDE207D011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153730" y="257176"/>
            <a:ext cx="580570" cy="322830"/>
          </a:xfrm>
          <a:prstGeom prst="rect">
            <a:avLst/>
          </a:prstGeom>
          <a:grpFill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4366-9101-4F06-A79A-A0B414E6F9B1}">
  <dimension ref="A1:K284"/>
  <sheetViews>
    <sheetView showGridLines="0" tabSelected="1" topLeftCell="A2" zoomScaleNormal="100" workbookViewId="0">
      <pane xSplit="2" ySplit="5" topLeftCell="C139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D142" sqref="D142"/>
    </sheetView>
  </sheetViews>
  <sheetFormatPr baseColWidth="10" defaultColWidth="23.1796875" defaultRowHeight="13" x14ac:dyDescent="0.3"/>
  <cols>
    <col min="1" max="1" width="6.81640625" style="1" customWidth="1"/>
    <col min="2" max="2" width="33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8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7" t="s">
        <v>0</v>
      </c>
      <c r="C2" s="8"/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7" t="s">
        <v>1</v>
      </c>
      <c r="C3" s="10" t="str">
        <f>'Resumén Utilidad y de Ingresos'!C4</f>
        <v>MAYO</v>
      </c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16"/>
      <c r="C5" s="17">
        <v>202605</v>
      </c>
      <c r="D5" s="5">
        <f>+C5</f>
        <v>202605</v>
      </c>
      <c r="E5" s="18"/>
      <c r="F5" s="5">
        <v>202601</v>
      </c>
      <c r="G5" s="5">
        <f>+D5</f>
        <v>202605</v>
      </c>
      <c r="H5" s="18"/>
      <c r="I5" s="5">
        <f>F5</f>
        <v>202601</v>
      </c>
      <c r="J5" s="17">
        <v>202612</v>
      </c>
    </row>
    <row r="6" spans="1:11" x14ac:dyDescent="0.3">
      <c r="B6" s="19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26" t="s">
        <v>14</v>
      </c>
      <c r="B9" s="27" t="s">
        <v>15</v>
      </c>
      <c r="C9" s="28">
        <v>332781</v>
      </c>
      <c r="D9" s="28">
        <v>324756.18699999998</v>
      </c>
      <c r="E9" s="29">
        <f>IF(C9=0,0,1-((C9-D9)/ABS(C9)))</f>
        <v>0.97588560344490816</v>
      </c>
      <c r="F9" s="28">
        <v>1822184</v>
      </c>
      <c r="G9" s="28">
        <v>1723552.75</v>
      </c>
      <c r="H9" s="29">
        <f t="shared" ref="H9:H19" si="0">IF(F9=0,0,1-((F9-G9)/ABS(F9)))</f>
        <v>0.94587195914353328</v>
      </c>
      <c r="I9" s="28">
        <v>4494065</v>
      </c>
      <c r="J9" s="28">
        <f>+I9-G9</f>
        <v>2770512.25</v>
      </c>
    </row>
    <row r="10" spans="1:11" x14ac:dyDescent="0.3">
      <c r="A10" s="26" t="s">
        <v>16</v>
      </c>
      <c r="B10" s="27" t="s">
        <v>17</v>
      </c>
      <c r="C10" s="28">
        <v>71948</v>
      </c>
      <c r="D10" s="28">
        <v>32096.994999999999</v>
      </c>
      <c r="E10" s="29">
        <f>IF(C10=0,0,1-((C10-D10)/ABS(C10)))</f>
        <v>0.44611379051537214</v>
      </c>
      <c r="F10" s="28">
        <v>287794</v>
      </c>
      <c r="G10" s="28">
        <v>124855.00199999999</v>
      </c>
      <c r="H10" s="29">
        <f t="shared" si="0"/>
        <v>0.43383462476632584</v>
      </c>
      <c r="I10" s="28">
        <v>654081</v>
      </c>
      <c r="J10" s="28">
        <f t="shared" ref="J10:J19" si="1">+I10-G10</f>
        <v>529225.99800000002</v>
      </c>
    </row>
    <row r="11" spans="1:11" x14ac:dyDescent="0.3">
      <c r="A11" s="26" t="s">
        <v>18</v>
      </c>
      <c r="B11" s="27" t="s">
        <v>19</v>
      </c>
      <c r="C11" s="28">
        <v>64893</v>
      </c>
      <c r="D11" s="28">
        <v>41385.366000000002</v>
      </c>
      <c r="E11" s="29">
        <f t="shared" ref="E11:E20" si="2">IF(C11=0,0,1-((C11-D11)/ABS(C11)))</f>
        <v>0.63774776940502065</v>
      </c>
      <c r="F11" s="28">
        <v>357065</v>
      </c>
      <c r="G11" s="28">
        <v>258044.27100000001</v>
      </c>
      <c r="H11" s="29">
        <f t="shared" si="0"/>
        <v>0.72268150336773418</v>
      </c>
      <c r="I11" s="28">
        <v>817902</v>
      </c>
      <c r="J11" s="28">
        <f t="shared" si="1"/>
        <v>559857.72900000005</v>
      </c>
    </row>
    <row r="12" spans="1:11" x14ac:dyDescent="0.3">
      <c r="A12" s="26" t="s">
        <v>20</v>
      </c>
      <c r="B12" s="27" t="s">
        <v>21</v>
      </c>
      <c r="C12" s="28">
        <v>233903</v>
      </c>
      <c r="D12" s="28">
        <v>157989.07399999999</v>
      </c>
      <c r="E12" s="29">
        <f t="shared" si="2"/>
        <v>0.67544697588316516</v>
      </c>
      <c r="F12" s="28">
        <v>1101011</v>
      </c>
      <c r="G12" s="28">
        <v>885807.31200000003</v>
      </c>
      <c r="H12" s="29">
        <f t="shared" si="0"/>
        <v>0.80453992921051654</v>
      </c>
      <c r="I12" s="28">
        <v>2959487</v>
      </c>
      <c r="J12" s="28">
        <f>+I12-G12</f>
        <v>2073679.6880000001</v>
      </c>
    </row>
    <row r="13" spans="1:11" x14ac:dyDescent="0.3">
      <c r="A13" s="26" t="s">
        <v>22</v>
      </c>
      <c r="B13" s="27" t="s">
        <v>23</v>
      </c>
      <c r="C13" s="28">
        <v>88670</v>
      </c>
      <c r="D13" s="28">
        <v>3452.1750000000002</v>
      </c>
      <c r="E13" s="29">
        <f t="shared" si="2"/>
        <v>3.893284087064397E-2</v>
      </c>
      <c r="F13" s="28">
        <v>354680</v>
      </c>
      <c r="G13" s="28">
        <v>101261.52899999999</v>
      </c>
      <c r="H13" s="29">
        <f t="shared" si="0"/>
        <v>0.2855010967632795</v>
      </c>
      <c r="I13" s="28">
        <v>806088</v>
      </c>
      <c r="J13" s="28">
        <f t="shared" ref="J13" si="3">+I13-G13</f>
        <v>704826.47100000002</v>
      </c>
      <c r="K13" s="30"/>
    </row>
    <row r="14" spans="1:11" x14ac:dyDescent="0.3">
      <c r="A14" s="26" t="s">
        <v>24</v>
      </c>
      <c r="B14" s="27" t="s">
        <v>25</v>
      </c>
      <c r="C14" s="28">
        <v>152481</v>
      </c>
      <c r="D14" s="28">
        <v>40787.582999999999</v>
      </c>
      <c r="E14" s="29">
        <f t="shared" si="2"/>
        <v>0.26749288763845991</v>
      </c>
      <c r="F14" s="28">
        <v>609923</v>
      </c>
      <c r="G14" s="28">
        <v>248029.13800000001</v>
      </c>
      <c r="H14" s="29">
        <f t="shared" si="0"/>
        <v>0.40665647630930468</v>
      </c>
      <c r="I14" s="28">
        <v>1386176</v>
      </c>
      <c r="J14" s="28">
        <f t="shared" si="1"/>
        <v>1138146.862</v>
      </c>
      <c r="K14" s="31"/>
    </row>
    <row r="15" spans="1:11" x14ac:dyDescent="0.3">
      <c r="A15" s="26" t="s">
        <v>26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26" t="s">
        <v>28</v>
      </c>
      <c r="B16" s="27" t="s">
        <v>29</v>
      </c>
      <c r="C16" s="28">
        <v>2670</v>
      </c>
      <c r="D16" s="28">
        <v>2241.4630000000002</v>
      </c>
      <c r="E16" s="29">
        <f>IF(C16=0,0,1-((C16-D16)/ABS(C16)))</f>
        <v>0.83949925093632971</v>
      </c>
      <c r="F16" s="28">
        <v>12512</v>
      </c>
      <c r="G16" s="28">
        <v>13843.313</v>
      </c>
      <c r="H16" s="29">
        <f>IF(F16=0,0,1-((F16-G16)/ABS(F16)))</f>
        <v>1.1064028932225063</v>
      </c>
      <c r="I16" s="28">
        <v>30442</v>
      </c>
      <c r="J16" s="28">
        <f>+I16-G16</f>
        <v>16598.686999999998</v>
      </c>
    </row>
    <row r="17" spans="1:10" x14ac:dyDescent="0.3">
      <c r="A17" s="26" t="s">
        <v>30</v>
      </c>
      <c r="B17" s="27" t="s">
        <v>31</v>
      </c>
      <c r="C17" s="28">
        <v>120065</v>
      </c>
      <c r="D17" s="28">
        <v>135032.99400000001</v>
      </c>
      <c r="E17" s="29">
        <f t="shared" si="2"/>
        <v>1.1246657560488069</v>
      </c>
      <c r="F17" s="28">
        <v>616847</v>
      </c>
      <c r="G17" s="28">
        <v>617636.05000000005</v>
      </c>
      <c r="H17" s="29">
        <f t="shared" si="0"/>
        <v>1.0012791664707781</v>
      </c>
      <c r="I17" s="28">
        <v>1517325</v>
      </c>
      <c r="J17" s="28">
        <f t="shared" si="1"/>
        <v>899688.95</v>
      </c>
    </row>
    <row r="18" spans="1:10" x14ac:dyDescent="0.3">
      <c r="A18" s="26" t="s">
        <v>32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21349</v>
      </c>
      <c r="D19" s="28">
        <v>13551.022000000001</v>
      </c>
      <c r="E19" s="29">
        <f t="shared" si="2"/>
        <v>0.63473802051618344</v>
      </c>
      <c r="F19" s="28">
        <v>92147</v>
      </c>
      <c r="G19" s="28">
        <v>105137.299</v>
      </c>
      <c r="H19" s="29">
        <f t="shared" si="0"/>
        <v>1.140973650797096</v>
      </c>
      <c r="I19" s="28">
        <v>274437</v>
      </c>
      <c r="J19" s="28">
        <f t="shared" si="1"/>
        <v>169299.701</v>
      </c>
    </row>
    <row r="20" spans="1:10" x14ac:dyDescent="0.3">
      <c r="B20" s="24" t="s">
        <v>13</v>
      </c>
      <c r="C20" s="32">
        <f>SUM(C9:C19)</f>
        <v>1088760</v>
      </c>
      <c r="D20" s="32">
        <f>SUM(D9:D19)</f>
        <v>751292.85900000005</v>
      </c>
      <c r="E20" s="33">
        <f t="shared" si="2"/>
        <v>0.69004450843161025</v>
      </c>
      <c r="F20" s="32">
        <f>SUM(F9:F19)</f>
        <v>5254163</v>
      </c>
      <c r="G20" s="32">
        <f>SUM(G9:G19)</f>
        <v>4078166.6640000003</v>
      </c>
      <c r="H20" s="33">
        <f>IF(F20=0,0,1-((F20-G20)/ABS(F20)))</f>
        <v>0.77617817795146449</v>
      </c>
      <c r="I20" s="32">
        <f>SUM(I9:I19)</f>
        <v>12940003</v>
      </c>
      <c r="J20" s="32">
        <f>SUM(J9:J19)</f>
        <v>8861836.3359999992</v>
      </c>
    </row>
    <row r="21" spans="1:10" s="37" customFormat="1" ht="10.5" customHeight="1" x14ac:dyDescent="0.3">
      <c r="A21" s="34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1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1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1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idden="1" x14ac:dyDescent="0.3">
      <c r="B27" s="24" t="s">
        <v>44</v>
      </c>
      <c r="C27" s="32">
        <f>+C20+C25+C26</f>
        <v>1088760</v>
      </c>
      <c r="D27" s="32">
        <f>+D20+D25+D26</f>
        <v>751292.85900000005</v>
      </c>
      <c r="E27" s="29">
        <f>IF(C27=0,0,1-((C27-D27)/ABS(C27)))</f>
        <v>0.69004450843161025</v>
      </c>
      <c r="F27" s="32">
        <f>+F20+F25+F26</f>
        <v>5254163</v>
      </c>
      <c r="G27" s="32">
        <f>+G20+G25+G26</f>
        <v>4078166.6640000003</v>
      </c>
      <c r="H27" s="29">
        <f>IF(F27=0,0,1-((F27-G27)/ABS(F27)))</f>
        <v>0.77617817795146449</v>
      </c>
      <c r="I27" s="32">
        <f>+I20+I25+I26</f>
        <v>12940003</v>
      </c>
      <c r="J27" s="32">
        <f>+J20+J25+J26</f>
        <v>8861836.3359999992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1" t="s">
        <v>46</v>
      </c>
      <c r="B29" s="27" t="s">
        <v>47</v>
      </c>
      <c r="C29" s="28">
        <v>71024</v>
      </c>
      <c r="D29" s="28">
        <v>24382.881359999999</v>
      </c>
      <c r="E29" s="29">
        <f t="shared" ref="E29:E34" si="4">IF(C29=0,0,1-((C29-D29)/ABS(C29)))</f>
        <v>0.34330481752646991</v>
      </c>
      <c r="F29" s="28">
        <v>284098</v>
      </c>
      <c r="G29" s="28">
        <v>131261.58416</v>
      </c>
      <c r="H29" s="29">
        <f t="shared" ref="H29:H34" si="5">IF(F29=0,0,1-((F29-G29)/ABS(F29)))</f>
        <v>0.46202924399326994</v>
      </c>
      <c r="I29" s="28">
        <v>645681</v>
      </c>
      <c r="J29" s="28">
        <f>+I29-G29</f>
        <v>514419.41584000003</v>
      </c>
    </row>
    <row r="30" spans="1:10" x14ac:dyDescent="0.3">
      <c r="A30" s="1" t="s">
        <v>48</v>
      </c>
      <c r="B30" s="27" t="s">
        <v>49</v>
      </c>
      <c r="C30" s="28">
        <v>65965</v>
      </c>
      <c r="D30" s="28">
        <v>53699.286200000002</v>
      </c>
      <c r="E30" s="29">
        <f t="shared" si="4"/>
        <v>0.81405724550898206</v>
      </c>
      <c r="F30" s="28">
        <v>301540</v>
      </c>
      <c r="G30" s="28">
        <v>300907.40901</v>
      </c>
      <c r="H30" s="29">
        <f t="shared" si="5"/>
        <v>0.99790213242024273</v>
      </c>
      <c r="I30" s="28">
        <v>838231</v>
      </c>
      <c r="J30" s="28">
        <f>+I30-G30</f>
        <v>537323.59098999994</v>
      </c>
    </row>
    <row r="31" spans="1:10" x14ac:dyDescent="0.3">
      <c r="A31" s="1" t="s">
        <v>50</v>
      </c>
      <c r="B31" s="27" t="s">
        <v>51</v>
      </c>
      <c r="C31" s="28">
        <v>60296</v>
      </c>
      <c r="D31" s="28">
        <v>1367.6152400000001</v>
      </c>
      <c r="E31" s="29">
        <f t="shared" si="4"/>
        <v>2.2681690991110504E-2</v>
      </c>
      <c r="F31" s="28">
        <v>241183</v>
      </c>
      <c r="G31" s="28">
        <v>63737.091719999997</v>
      </c>
      <c r="H31" s="29">
        <f t="shared" si="5"/>
        <v>0.26426859156739901</v>
      </c>
      <c r="I31" s="28">
        <v>548139</v>
      </c>
      <c r="J31" s="28">
        <f>+I31-G31</f>
        <v>484401.90827999997</v>
      </c>
    </row>
    <row r="32" spans="1:10" x14ac:dyDescent="0.3">
      <c r="A32" s="1" t="s">
        <v>52</v>
      </c>
      <c r="B32" s="27" t="s">
        <v>53</v>
      </c>
      <c r="C32" s="28">
        <v>0</v>
      </c>
      <c r="D32" s="28">
        <v>0</v>
      </c>
      <c r="E32" s="29">
        <f t="shared" si="4"/>
        <v>0</v>
      </c>
      <c r="F32" s="28">
        <v>0</v>
      </c>
      <c r="G32" s="28">
        <v>0</v>
      </c>
      <c r="H32" s="29">
        <f t="shared" si="5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197285</v>
      </c>
      <c r="D33" s="32">
        <f>SUM(D29:D32)</f>
        <v>79449.782800000001</v>
      </c>
      <c r="E33" s="33">
        <f t="shared" si="4"/>
        <v>0.40271578072331904</v>
      </c>
      <c r="F33" s="32">
        <f>SUM(F29:F32)</f>
        <v>826821</v>
      </c>
      <c r="G33" s="32">
        <f>SUM(G29:G32)</f>
        <v>495906.08489000006</v>
      </c>
      <c r="H33" s="33">
        <f t="shared" si="5"/>
        <v>0.59977441899758244</v>
      </c>
      <c r="I33" s="32">
        <f>SUM(I29:I32)</f>
        <v>2032051</v>
      </c>
      <c r="J33" s="32">
        <f>SUM(J29:J32)</f>
        <v>1536144.9151099999</v>
      </c>
    </row>
    <row r="34" spans="1:10" x14ac:dyDescent="0.3">
      <c r="B34" s="24" t="s">
        <v>55</v>
      </c>
      <c r="C34" s="32">
        <f>+C27-C33</f>
        <v>891475</v>
      </c>
      <c r="D34" s="32">
        <f>+D27-D33</f>
        <v>671843.07620000001</v>
      </c>
      <c r="E34" s="33">
        <f t="shared" si="4"/>
        <v>0.75363086592445105</v>
      </c>
      <c r="F34" s="32">
        <f>+F27-F33</f>
        <v>4427342</v>
      </c>
      <c r="G34" s="32">
        <f>+G27-G33</f>
        <v>3582260.5791100003</v>
      </c>
      <c r="H34" s="33">
        <f t="shared" si="5"/>
        <v>0.80912217287708976</v>
      </c>
      <c r="I34" s="32">
        <f>+I27-I33</f>
        <v>10907952</v>
      </c>
      <c r="J34" s="32">
        <f>+J27-J33</f>
        <v>7325691.4208899997</v>
      </c>
    </row>
    <row r="35" spans="1:10" s="37" customFormat="1" ht="15.75" customHeight="1" x14ac:dyDescent="0.3">
      <c r="A35" s="34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1" t="s">
        <v>58</v>
      </c>
      <c r="B37" s="27" t="s">
        <v>59</v>
      </c>
      <c r="C37" s="28">
        <v>473</v>
      </c>
      <c r="D37" s="28">
        <v>0</v>
      </c>
      <c r="E37" s="29">
        <f>IF(C37=0,0,1-((C37-D37)/ABS(C37)))</f>
        <v>0</v>
      </c>
      <c r="F37" s="28">
        <v>2372</v>
      </c>
      <c r="G37" s="28">
        <v>0</v>
      </c>
      <c r="H37" s="29">
        <f>IF(F37=0,0,1-((F37-G37)/ABS(F37)))</f>
        <v>0</v>
      </c>
      <c r="I37" s="28">
        <v>5683</v>
      </c>
      <c r="J37" s="28">
        <f>+I37-G37</f>
        <v>5683</v>
      </c>
    </row>
    <row r="38" spans="1:10" s="35" customFormat="1" x14ac:dyDescent="0.3">
      <c r="A38" s="39"/>
      <c r="B38" s="24" t="s">
        <v>60</v>
      </c>
      <c r="C38" s="40">
        <f>SUM(C37)</f>
        <v>473</v>
      </c>
      <c r="D38" s="40">
        <f>SUM(D37)</f>
        <v>0</v>
      </c>
      <c r="E38" s="29">
        <f>IF(C38=0,0,1-((C38-D38)/ABS(C38)))</f>
        <v>0</v>
      </c>
      <c r="F38" s="41">
        <f>SUM(F37)</f>
        <v>2372</v>
      </c>
      <c r="G38" s="40">
        <f>SUM(G37)</f>
        <v>0</v>
      </c>
      <c r="H38" s="29">
        <f>IF(F38=0,0,1-((F38-G38)/ABS(F38)))</f>
        <v>0</v>
      </c>
      <c r="I38" s="41">
        <f>SUM(I37)</f>
        <v>5683</v>
      </c>
      <c r="J38" s="41">
        <f>SUM(J37)</f>
        <v>5683</v>
      </c>
    </row>
    <row r="39" spans="1:10" s="37" customFormat="1" ht="16.5" customHeight="1" x14ac:dyDescent="0.3">
      <c r="A39" s="34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1" t="s">
        <v>62</v>
      </c>
      <c r="B41" s="27" t="s">
        <v>63</v>
      </c>
      <c r="C41" s="28">
        <v>62836</v>
      </c>
      <c r="D41" s="28">
        <v>53643.762999999999</v>
      </c>
      <c r="E41" s="29">
        <f t="shared" ref="E41:E54" si="6">IF(C41=0,0,1-((C41-D41)/ABS(C41)))</f>
        <v>0.85371065949455727</v>
      </c>
      <c r="F41" s="28">
        <v>305373</v>
      </c>
      <c r="G41" s="28">
        <v>240225.54399999999</v>
      </c>
      <c r="H41" s="29">
        <f t="shared" ref="H41:H54" si="7">IF(F41=0,0,1-((F41-G41)/ABS(F41)))</f>
        <v>0.78666268465122979</v>
      </c>
      <c r="I41" s="28">
        <v>723696</v>
      </c>
      <c r="J41" s="28">
        <f t="shared" ref="J41:J55" si="8">+I41-G41</f>
        <v>483470.45600000001</v>
      </c>
    </row>
    <row r="42" spans="1:10" x14ac:dyDescent="0.3">
      <c r="A42" s="42" t="s">
        <v>64</v>
      </c>
      <c r="B42" s="27" t="s">
        <v>65</v>
      </c>
      <c r="C42" s="28">
        <v>10668</v>
      </c>
      <c r="D42" s="28">
        <v>10157.498</v>
      </c>
      <c r="E42" s="29">
        <f t="shared" si="6"/>
        <v>0.95214641919760024</v>
      </c>
      <c r="F42" s="28">
        <v>51877</v>
      </c>
      <c r="G42" s="28">
        <v>44523.366999999998</v>
      </c>
      <c r="H42" s="29">
        <f t="shared" si="7"/>
        <v>0.85824868438807178</v>
      </c>
      <c r="I42" s="28">
        <v>122909</v>
      </c>
      <c r="J42" s="28">
        <f t="shared" si="8"/>
        <v>78385.633000000002</v>
      </c>
    </row>
    <row r="43" spans="1:10" x14ac:dyDescent="0.3">
      <c r="A43" s="1" t="s">
        <v>66</v>
      </c>
      <c r="B43" s="27" t="s">
        <v>67</v>
      </c>
      <c r="C43" s="28">
        <v>7574</v>
      </c>
      <c r="D43" s="28">
        <v>7557.1260000000002</v>
      </c>
      <c r="E43" s="29">
        <f t="shared" si="6"/>
        <v>0.9977721151307104</v>
      </c>
      <c r="F43" s="28">
        <v>37925</v>
      </c>
      <c r="G43" s="28">
        <v>44651.249000000003</v>
      </c>
      <c r="H43" s="29">
        <f t="shared" si="7"/>
        <v>1.1773565985497694</v>
      </c>
      <c r="I43" s="28">
        <v>92067</v>
      </c>
      <c r="J43" s="28">
        <f t="shared" si="8"/>
        <v>47415.750999999997</v>
      </c>
    </row>
    <row r="44" spans="1:10" x14ac:dyDescent="0.3">
      <c r="A44" s="26" t="s">
        <v>68</v>
      </c>
      <c r="B44" s="27" t="s">
        <v>69</v>
      </c>
      <c r="C44" s="28">
        <v>0</v>
      </c>
      <c r="D44" s="28">
        <v>0</v>
      </c>
      <c r="E44" s="29">
        <f t="shared" si="6"/>
        <v>0</v>
      </c>
      <c r="F44" s="28">
        <v>0</v>
      </c>
      <c r="G44" s="28">
        <v>0</v>
      </c>
      <c r="H44" s="29">
        <f t="shared" si="7"/>
        <v>0</v>
      </c>
      <c r="I44" s="28">
        <v>0</v>
      </c>
      <c r="J44" s="28">
        <f t="shared" si="8"/>
        <v>0</v>
      </c>
    </row>
    <row r="45" spans="1:10" x14ac:dyDescent="0.3">
      <c r="A45" s="26" t="s">
        <v>70</v>
      </c>
      <c r="B45" s="27" t="s">
        <v>71</v>
      </c>
      <c r="C45" s="28">
        <v>16245</v>
      </c>
      <c r="D45" s="28">
        <v>12224.19</v>
      </c>
      <c r="E45" s="29">
        <f t="shared" si="6"/>
        <v>0.75248938134810717</v>
      </c>
      <c r="F45" s="28">
        <v>81225</v>
      </c>
      <c r="G45" s="28">
        <v>66305.569000000003</v>
      </c>
      <c r="H45" s="29">
        <f t="shared" si="7"/>
        <v>0.8163197168359495</v>
      </c>
      <c r="I45" s="28">
        <v>194940</v>
      </c>
      <c r="J45" s="28">
        <f t="shared" si="8"/>
        <v>128634.431</v>
      </c>
    </row>
    <row r="46" spans="1:10" x14ac:dyDescent="0.3">
      <c r="A46" s="1" t="s">
        <v>72</v>
      </c>
      <c r="B46" s="27" t="s">
        <v>73</v>
      </c>
      <c r="C46" s="28">
        <v>51194</v>
      </c>
      <c r="D46" s="28">
        <v>49744.224479999997</v>
      </c>
      <c r="E46" s="29">
        <f t="shared" si="6"/>
        <v>0.97168075321326708</v>
      </c>
      <c r="F46" s="28">
        <v>248440</v>
      </c>
      <c r="G46" s="28">
        <v>245525.72263</v>
      </c>
      <c r="H46" s="29">
        <f t="shared" si="7"/>
        <v>0.98826969340685877</v>
      </c>
      <c r="I46" s="28">
        <v>596591</v>
      </c>
      <c r="J46" s="28">
        <f t="shared" si="8"/>
        <v>351065.27737000003</v>
      </c>
    </row>
    <row r="47" spans="1:10" x14ac:dyDescent="0.3">
      <c r="A47" s="1" t="s">
        <v>74</v>
      </c>
      <c r="B47" s="27" t="s">
        <v>75</v>
      </c>
      <c r="C47" s="28">
        <v>4212</v>
      </c>
      <c r="D47" s="28">
        <v>3067.7620000000002</v>
      </c>
      <c r="E47" s="29">
        <f t="shared" si="6"/>
        <v>0.72833855650522317</v>
      </c>
      <c r="F47" s="28">
        <v>21856</v>
      </c>
      <c r="G47" s="28">
        <v>17415.349999999999</v>
      </c>
      <c r="H47" s="29">
        <f t="shared" si="7"/>
        <v>0.79682238286969242</v>
      </c>
      <c r="I47" s="28">
        <v>54856</v>
      </c>
      <c r="J47" s="28">
        <f t="shared" si="8"/>
        <v>37440.65</v>
      </c>
    </row>
    <row r="48" spans="1:10" x14ac:dyDescent="0.3">
      <c r="A48" s="1" t="s">
        <v>76</v>
      </c>
      <c r="B48" s="27" t="s">
        <v>77</v>
      </c>
      <c r="C48" s="28">
        <v>54845</v>
      </c>
      <c r="D48" s="28">
        <v>27298.284899999999</v>
      </c>
      <c r="E48" s="29">
        <f t="shared" si="6"/>
        <v>0.49773516090801351</v>
      </c>
      <c r="F48" s="28">
        <v>219380</v>
      </c>
      <c r="G48" s="28">
        <v>119492.73973999999</v>
      </c>
      <c r="H48" s="29">
        <f t="shared" si="7"/>
        <v>0.54468383508068186</v>
      </c>
      <c r="I48" s="28">
        <v>498592</v>
      </c>
      <c r="J48" s="28">
        <f t="shared" si="8"/>
        <v>379099.26026000001</v>
      </c>
    </row>
    <row r="49" spans="1:10" x14ac:dyDescent="0.3">
      <c r="A49" s="39" t="s">
        <v>78</v>
      </c>
      <c r="B49" s="27" t="s">
        <v>79</v>
      </c>
      <c r="C49" s="28">
        <v>1083</v>
      </c>
      <c r="D49" s="28">
        <v>223.82300000000001</v>
      </c>
      <c r="E49" s="29">
        <f t="shared" si="6"/>
        <v>0.20666943674976912</v>
      </c>
      <c r="F49" s="28">
        <v>5415</v>
      </c>
      <c r="G49" s="28">
        <v>4133.4189999999999</v>
      </c>
      <c r="H49" s="29">
        <f t="shared" si="7"/>
        <v>0.76332760849492143</v>
      </c>
      <c r="I49" s="28">
        <v>12996</v>
      </c>
      <c r="J49" s="28">
        <f t="shared" si="8"/>
        <v>8862.5810000000001</v>
      </c>
    </row>
    <row r="50" spans="1:10" x14ac:dyDescent="0.3">
      <c r="A50" s="1" t="s">
        <v>80</v>
      </c>
      <c r="B50" s="27" t="s">
        <v>81</v>
      </c>
      <c r="C50" s="28">
        <v>13945</v>
      </c>
      <c r="D50" s="28">
        <v>10716.434590000001</v>
      </c>
      <c r="E50" s="29">
        <f t="shared" si="6"/>
        <v>0.76847863678737904</v>
      </c>
      <c r="F50" s="28">
        <v>55780</v>
      </c>
      <c r="G50" s="28">
        <v>43330.076590000004</v>
      </c>
      <c r="H50" s="29">
        <f t="shared" si="7"/>
        <v>0.77680309411975623</v>
      </c>
      <c r="I50" s="28">
        <v>126773</v>
      </c>
      <c r="J50" s="28">
        <f t="shared" si="8"/>
        <v>83442.923409999989</v>
      </c>
    </row>
    <row r="51" spans="1:10" x14ac:dyDescent="0.3">
      <c r="A51" s="26" t="s">
        <v>82</v>
      </c>
      <c r="B51" s="27" t="s">
        <v>83</v>
      </c>
      <c r="C51" s="28">
        <v>6257</v>
      </c>
      <c r="D51" s="28">
        <v>6758</v>
      </c>
      <c r="E51" s="29">
        <f t="shared" si="6"/>
        <v>1.080070321240211</v>
      </c>
      <c r="F51" s="28">
        <v>31285</v>
      </c>
      <c r="G51" s="28">
        <v>34961.285000000003</v>
      </c>
      <c r="H51" s="29">
        <f t="shared" si="7"/>
        <v>1.1175095093495286</v>
      </c>
      <c r="I51" s="28">
        <v>75084</v>
      </c>
      <c r="J51" s="28">
        <f t="shared" si="8"/>
        <v>40122.714999999997</v>
      </c>
    </row>
    <row r="52" spans="1:10" x14ac:dyDescent="0.3">
      <c r="A52" s="26" t="s">
        <v>84</v>
      </c>
      <c r="B52" s="27" t="s">
        <v>85</v>
      </c>
      <c r="C52" s="28">
        <v>0</v>
      </c>
      <c r="D52" s="28">
        <v>0</v>
      </c>
      <c r="E52" s="29">
        <f t="shared" si="6"/>
        <v>0</v>
      </c>
      <c r="F52" s="28">
        <v>0</v>
      </c>
      <c r="G52" s="28">
        <v>0</v>
      </c>
      <c r="H52" s="29">
        <f t="shared" si="7"/>
        <v>0</v>
      </c>
      <c r="I52" s="28">
        <v>0</v>
      </c>
      <c r="J52" s="28">
        <f t="shared" si="8"/>
        <v>0</v>
      </c>
    </row>
    <row r="53" spans="1:10" x14ac:dyDescent="0.3">
      <c r="A53" s="26" t="s">
        <v>86</v>
      </c>
      <c r="B53" s="27" t="s">
        <v>87</v>
      </c>
      <c r="C53" s="28">
        <v>0</v>
      </c>
      <c r="D53" s="28">
        <v>0</v>
      </c>
      <c r="E53" s="29">
        <f t="shared" si="6"/>
        <v>0</v>
      </c>
      <c r="F53" s="28">
        <v>0</v>
      </c>
      <c r="G53" s="28">
        <v>0</v>
      </c>
      <c r="H53" s="29">
        <f t="shared" si="7"/>
        <v>0</v>
      </c>
      <c r="I53" s="28">
        <v>0</v>
      </c>
      <c r="J53" s="28">
        <f t="shared" si="8"/>
        <v>0</v>
      </c>
    </row>
    <row r="54" spans="1:10" x14ac:dyDescent="0.3">
      <c r="A54" s="1" t="s">
        <v>88</v>
      </c>
      <c r="B54" s="27" t="s">
        <v>89</v>
      </c>
      <c r="C54" s="28">
        <v>16779</v>
      </c>
      <c r="D54" s="28">
        <v>8189.8059999999996</v>
      </c>
      <c r="E54" s="29">
        <f t="shared" si="6"/>
        <v>0.488098575600453</v>
      </c>
      <c r="F54" s="28">
        <v>55788</v>
      </c>
      <c r="G54" s="28">
        <v>53517.307000000001</v>
      </c>
      <c r="H54" s="29">
        <f t="shared" si="7"/>
        <v>0.95929782390478235</v>
      </c>
      <c r="I54" s="28">
        <v>134574</v>
      </c>
      <c r="J54" s="28">
        <f t="shared" si="8"/>
        <v>81056.692999999999</v>
      </c>
    </row>
    <row r="55" spans="1:10" x14ac:dyDescent="0.3">
      <c r="A55" s="26" t="s">
        <v>90</v>
      </c>
      <c r="B55" s="27" t="s">
        <v>91</v>
      </c>
      <c r="C55" s="28">
        <v>86</v>
      </c>
      <c r="D55" s="28">
        <v>0</v>
      </c>
      <c r="E55" s="29">
        <f>IF(C55=0,0,1-((C55-D55)/ABS(C55)))</f>
        <v>0</v>
      </c>
      <c r="F55" s="28">
        <v>421</v>
      </c>
      <c r="G55" s="28">
        <v>0</v>
      </c>
      <c r="H55" s="29">
        <f>IF(F55=0,0,1-((F55-G55)/ABS(F55)))</f>
        <v>0</v>
      </c>
      <c r="I55" s="28">
        <v>1038</v>
      </c>
      <c r="J55" s="28">
        <f t="shared" si="8"/>
        <v>1038</v>
      </c>
    </row>
    <row r="56" spans="1:10" s="35" customFormat="1" x14ac:dyDescent="0.3">
      <c r="A56" s="39"/>
      <c r="B56" s="24" t="s">
        <v>92</v>
      </c>
      <c r="C56" s="41">
        <f>SUM(C40:C55)</f>
        <v>245724</v>
      </c>
      <c r="D56" s="41">
        <f>SUM(D40:D55)</f>
        <v>189580.91196999999</v>
      </c>
      <c r="E56" s="33">
        <f>IF(C56=0,0,1-((C56-D56)/ABS(C56)))</f>
        <v>0.77151972119125523</v>
      </c>
      <c r="F56" s="41">
        <f>SUM(F40:F55)</f>
        <v>1114765</v>
      </c>
      <c r="G56" s="41">
        <f>SUM(G40:G55)</f>
        <v>914081.62896</v>
      </c>
      <c r="H56" s="33">
        <f>IF(F56=0,0,1-((F56-G56)/ABS(F56)))</f>
        <v>0.81997697179226114</v>
      </c>
      <c r="I56" s="41">
        <f>SUM(I40:I55)</f>
        <v>2634116</v>
      </c>
      <c r="J56" s="41">
        <f>SUM(J40:J55)</f>
        <v>1720034.3710399999</v>
      </c>
    </row>
    <row r="57" spans="1:10" s="37" customFormat="1" ht="18" customHeight="1" x14ac:dyDescent="0.3">
      <c r="A57" s="1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1" t="s">
        <v>94</v>
      </c>
      <c r="B58" s="27" t="s">
        <v>95</v>
      </c>
      <c r="C58" s="28">
        <v>146832</v>
      </c>
      <c r="D58" s="28">
        <v>126778.745</v>
      </c>
      <c r="E58" s="29">
        <f t="shared" ref="E58:E87" si="9">IF(C58=0,0,1-((C58-D58)/ABS(C58)))</f>
        <v>0.86342721613817153</v>
      </c>
      <c r="F58" s="28">
        <v>711423</v>
      </c>
      <c r="G58" s="28">
        <v>662854.99199999997</v>
      </c>
      <c r="H58" s="29">
        <f t="shared" ref="H58:H87" si="10">IF(F58=0,0,1-((F58-G58)/ABS(F58)))</f>
        <v>0.93173118102732122</v>
      </c>
      <c r="I58" s="28">
        <v>1729278</v>
      </c>
      <c r="J58" s="28">
        <f t="shared" ref="J58:J85" si="11">+I58-G58</f>
        <v>1066423.0079999999</v>
      </c>
    </row>
    <row r="59" spans="1:10" x14ac:dyDescent="0.3">
      <c r="A59" s="42" t="s">
        <v>96</v>
      </c>
      <c r="B59" s="27" t="s">
        <v>97</v>
      </c>
      <c r="C59" s="28">
        <v>102980</v>
      </c>
      <c r="D59" s="28">
        <v>86589.896999999997</v>
      </c>
      <c r="E59" s="29">
        <f t="shared" si="9"/>
        <v>0.84084188191881915</v>
      </c>
      <c r="F59" s="28">
        <v>500739</v>
      </c>
      <c r="G59" s="28">
        <v>418079.84499999997</v>
      </c>
      <c r="H59" s="29">
        <f t="shared" si="10"/>
        <v>0.83492566985994698</v>
      </c>
      <c r="I59" s="28">
        <v>1225258</v>
      </c>
      <c r="J59" s="28">
        <f t="shared" si="11"/>
        <v>807178.15500000003</v>
      </c>
    </row>
    <row r="60" spans="1:10" x14ac:dyDescent="0.3">
      <c r="A60" s="1" t="s">
        <v>98</v>
      </c>
      <c r="B60" s="27" t="s">
        <v>99</v>
      </c>
      <c r="C60" s="28">
        <v>2898</v>
      </c>
      <c r="D60" s="28">
        <v>2877</v>
      </c>
      <c r="E60" s="29">
        <f t="shared" si="9"/>
        <v>0.99275362318840576</v>
      </c>
      <c r="F60" s="28">
        <v>15492</v>
      </c>
      <c r="G60" s="28">
        <v>14422.5</v>
      </c>
      <c r="H60" s="29">
        <f t="shared" si="10"/>
        <v>0.93096436870642907</v>
      </c>
      <c r="I60" s="28">
        <v>39282</v>
      </c>
      <c r="J60" s="28">
        <f t="shared" si="11"/>
        <v>24859.5</v>
      </c>
    </row>
    <row r="61" spans="1:10" x14ac:dyDescent="0.3">
      <c r="A61" s="1" t="s">
        <v>100</v>
      </c>
      <c r="B61" s="27" t="s">
        <v>101</v>
      </c>
      <c r="C61" s="28">
        <v>353</v>
      </c>
      <c r="D61" s="28">
        <v>175</v>
      </c>
      <c r="E61" s="29">
        <f t="shared" si="9"/>
        <v>0.49575070821529743</v>
      </c>
      <c r="F61" s="28">
        <v>1765</v>
      </c>
      <c r="G61" s="28">
        <v>1465</v>
      </c>
      <c r="H61" s="29">
        <f t="shared" si="10"/>
        <v>0.83002832861189801</v>
      </c>
      <c r="I61" s="28">
        <v>4236</v>
      </c>
      <c r="J61" s="28">
        <f t="shared" si="11"/>
        <v>2771</v>
      </c>
    </row>
    <row r="62" spans="1:10" x14ac:dyDescent="0.3">
      <c r="A62" s="1" t="s">
        <v>102</v>
      </c>
      <c r="B62" s="27" t="s">
        <v>103</v>
      </c>
      <c r="C62" s="28">
        <v>467</v>
      </c>
      <c r="D62" s="28">
        <v>152.196</v>
      </c>
      <c r="E62" s="29">
        <f t="shared" si="9"/>
        <v>0.32590149892933629</v>
      </c>
      <c r="F62" s="28">
        <v>2335</v>
      </c>
      <c r="G62" s="28">
        <v>1552.127</v>
      </c>
      <c r="H62" s="29">
        <f t="shared" si="10"/>
        <v>0.66472248394004274</v>
      </c>
      <c r="I62" s="28">
        <v>5604</v>
      </c>
      <c r="J62" s="28">
        <f t="shared" si="11"/>
        <v>4051.873</v>
      </c>
    </row>
    <row r="63" spans="1:10" x14ac:dyDescent="0.3">
      <c r="A63" s="1" t="s">
        <v>104</v>
      </c>
      <c r="B63" s="27" t="s">
        <v>105</v>
      </c>
      <c r="C63" s="28">
        <v>15841</v>
      </c>
      <c r="D63" s="28">
        <v>13211.748</v>
      </c>
      <c r="E63" s="29">
        <f t="shared" si="9"/>
        <v>0.83402234707404832</v>
      </c>
      <c r="F63" s="28">
        <v>79231</v>
      </c>
      <c r="G63" s="28">
        <v>65054.332999999999</v>
      </c>
      <c r="H63" s="29">
        <f t="shared" si="10"/>
        <v>0.82107171435422999</v>
      </c>
      <c r="I63" s="28">
        <v>190118</v>
      </c>
      <c r="J63" s="28">
        <f t="shared" si="11"/>
        <v>125063.667</v>
      </c>
    </row>
    <row r="64" spans="1:10" x14ac:dyDescent="0.3">
      <c r="A64" s="1" t="s">
        <v>106</v>
      </c>
      <c r="B64" s="27" t="s">
        <v>107</v>
      </c>
      <c r="C64" s="28">
        <v>2991</v>
      </c>
      <c r="D64" s="28">
        <v>4924.07</v>
      </c>
      <c r="E64" s="29">
        <f t="shared" si="9"/>
        <v>1.6462955533266466</v>
      </c>
      <c r="F64" s="28">
        <v>14955</v>
      </c>
      <c r="G64" s="28">
        <v>26107.701000000001</v>
      </c>
      <c r="H64" s="29">
        <f t="shared" si="10"/>
        <v>1.7457506519558676</v>
      </c>
      <c r="I64" s="28">
        <v>35892</v>
      </c>
      <c r="J64" s="28">
        <f t="shared" si="11"/>
        <v>9784.2989999999991</v>
      </c>
    </row>
    <row r="65" spans="1:10" x14ac:dyDescent="0.3">
      <c r="A65" s="1" t="s">
        <v>108</v>
      </c>
      <c r="B65" s="27" t="s">
        <v>109</v>
      </c>
      <c r="C65" s="28">
        <v>4033</v>
      </c>
      <c r="D65" s="28">
        <v>512.61099999999999</v>
      </c>
      <c r="E65" s="29">
        <f t="shared" si="9"/>
        <v>0.12710414083808574</v>
      </c>
      <c r="F65" s="28">
        <v>20165</v>
      </c>
      <c r="G65" s="28">
        <v>3141.701</v>
      </c>
      <c r="H65" s="29">
        <f t="shared" si="10"/>
        <v>0.15579970245474839</v>
      </c>
      <c r="I65" s="28">
        <v>48396</v>
      </c>
      <c r="J65" s="28">
        <f t="shared" si="11"/>
        <v>45254.298999999999</v>
      </c>
    </row>
    <row r="66" spans="1:10" x14ac:dyDescent="0.3">
      <c r="A66" s="26" t="s">
        <v>110</v>
      </c>
      <c r="B66" s="27" t="s">
        <v>111</v>
      </c>
      <c r="C66" s="28">
        <v>0</v>
      </c>
      <c r="D66" s="28">
        <v>0</v>
      </c>
      <c r="E66" s="29">
        <f t="shared" si="9"/>
        <v>0</v>
      </c>
      <c r="F66" s="28">
        <v>0</v>
      </c>
      <c r="G66" s="28">
        <v>0</v>
      </c>
      <c r="H66" s="29">
        <f t="shared" si="10"/>
        <v>0</v>
      </c>
      <c r="I66" s="28">
        <v>0</v>
      </c>
      <c r="J66" s="28">
        <f t="shared" si="11"/>
        <v>0</v>
      </c>
    </row>
    <row r="67" spans="1:10" x14ac:dyDescent="0.3">
      <c r="A67" s="1" t="s">
        <v>112</v>
      </c>
      <c r="B67" s="27" t="s">
        <v>113</v>
      </c>
      <c r="C67" s="28">
        <v>289</v>
      </c>
      <c r="D67" s="28">
        <v>210.41399999999999</v>
      </c>
      <c r="E67" s="29">
        <f t="shared" si="9"/>
        <v>0.72807612456747406</v>
      </c>
      <c r="F67" s="28">
        <v>42494</v>
      </c>
      <c r="G67" s="28">
        <v>33913.004999999997</v>
      </c>
      <c r="H67" s="29">
        <f t="shared" si="10"/>
        <v>0.79806572692615418</v>
      </c>
      <c r="I67" s="28">
        <v>131148</v>
      </c>
      <c r="J67" s="28">
        <f t="shared" si="11"/>
        <v>97234.994999999995</v>
      </c>
    </row>
    <row r="68" spans="1:10" x14ac:dyDescent="0.3">
      <c r="A68" s="1" t="s">
        <v>114</v>
      </c>
      <c r="B68" s="27" t="s">
        <v>115</v>
      </c>
      <c r="C68" s="28">
        <v>0</v>
      </c>
      <c r="D68" s="28">
        <v>0</v>
      </c>
      <c r="E68" s="29">
        <f t="shared" si="9"/>
        <v>0</v>
      </c>
      <c r="F68" s="28">
        <v>10139</v>
      </c>
      <c r="G68" s="28">
        <v>5161.5829999999996</v>
      </c>
      <c r="H68" s="29">
        <f t="shared" si="10"/>
        <v>0.50908205937469175</v>
      </c>
      <c r="I68" s="28">
        <v>10139</v>
      </c>
      <c r="J68" s="28">
        <f t="shared" si="11"/>
        <v>4977.4170000000004</v>
      </c>
    </row>
    <row r="69" spans="1:10" x14ac:dyDescent="0.3">
      <c r="A69" s="1" t="s">
        <v>116</v>
      </c>
      <c r="B69" s="27" t="s">
        <v>117</v>
      </c>
      <c r="C69" s="28">
        <v>1521</v>
      </c>
      <c r="D69" s="28">
        <v>1707.8989999999999</v>
      </c>
      <c r="E69" s="29">
        <f t="shared" si="9"/>
        <v>1.1228790269559499</v>
      </c>
      <c r="F69" s="28">
        <v>7605</v>
      </c>
      <c r="G69" s="28">
        <v>3476.1370299999999</v>
      </c>
      <c r="H69" s="29">
        <f t="shared" si="10"/>
        <v>0.45708573701512156</v>
      </c>
      <c r="I69" s="28">
        <v>18252</v>
      </c>
      <c r="J69" s="28">
        <f t="shared" si="11"/>
        <v>14775.86297</v>
      </c>
    </row>
    <row r="70" spans="1:10" x14ac:dyDescent="0.3">
      <c r="A70" s="1" t="s">
        <v>118</v>
      </c>
      <c r="B70" s="27" t="s">
        <v>119</v>
      </c>
      <c r="C70" s="28">
        <v>1469</v>
      </c>
      <c r="D70" s="28">
        <v>894.70100000000002</v>
      </c>
      <c r="E70" s="29">
        <f t="shared" si="9"/>
        <v>0.60905445881552078</v>
      </c>
      <c r="F70" s="28">
        <v>7345</v>
      </c>
      <c r="G70" s="28">
        <v>10378.867539999999</v>
      </c>
      <c r="H70" s="29">
        <f t="shared" si="10"/>
        <v>1.4130520816882233</v>
      </c>
      <c r="I70" s="28">
        <v>17628</v>
      </c>
      <c r="J70" s="28">
        <f t="shared" si="11"/>
        <v>7249.1324600000007</v>
      </c>
    </row>
    <row r="71" spans="1:10" x14ac:dyDescent="0.3">
      <c r="A71" s="26" t="s">
        <v>120</v>
      </c>
      <c r="B71" s="27" t="s">
        <v>121</v>
      </c>
      <c r="C71" s="28">
        <v>3066</v>
      </c>
      <c r="D71" s="28">
        <v>98.25</v>
      </c>
      <c r="E71" s="29">
        <f t="shared" si="9"/>
        <v>3.204500978473579E-2</v>
      </c>
      <c r="F71" s="28">
        <v>16030</v>
      </c>
      <c r="G71" s="28">
        <v>887.81600000000003</v>
      </c>
      <c r="H71" s="29">
        <f t="shared" si="10"/>
        <v>5.5384653774173453E-2</v>
      </c>
      <c r="I71" s="28">
        <v>39992</v>
      </c>
      <c r="J71" s="28">
        <f t="shared" si="11"/>
        <v>39104.184000000001</v>
      </c>
    </row>
    <row r="72" spans="1:10" x14ac:dyDescent="0.3">
      <c r="A72" s="1" t="s">
        <v>122</v>
      </c>
      <c r="B72" s="27" t="s">
        <v>123</v>
      </c>
      <c r="C72" s="28">
        <v>1279</v>
      </c>
      <c r="D72" s="28">
        <v>822.495</v>
      </c>
      <c r="E72" s="29">
        <f t="shared" si="9"/>
        <v>0.64307662236121965</v>
      </c>
      <c r="F72" s="28">
        <v>6395</v>
      </c>
      <c r="G72" s="28">
        <v>5027.1090000000004</v>
      </c>
      <c r="H72" s="29">
        <f t="shared" si="10"/>
        <v>0.78609992181391719</v>
      </c>
      <c r="I72" s="28">
        <v>15348</v>
      </c>
      <c r="J72" s="28">
        <f t="shared" si="11"/>
        <v>10320.891</v>
      </c>
    </row>
    <row r="73" spans="1:10" x14ac:dyDescent="0.3">
      <c r="A73" s="26" t="s">
        <v>124</v>
      </c>
      <c r="B73" s="27" t="s">
        <v>125</v>
      </c>
      <c r="C73" s="28">
        <v>0</v>
      </c>
      <c r="D73" s="28">
        <v>0</v>
      </c>
      <c r="E73" s="29">
        <f t="shared" si="9"/>
        <v>0</v>
      </c>
      <c r="F73" s="28">
        <v>0</v>
      </c>
      <c r="G73" s="28">
        <v>0</v>
      </c>
      <c r="H73" s="29">
        <f t="shared" si="10"/>
        <v>0</v>
      </c>
      <c r="I73" s="28">
        <v>0</v>
      </c>
      <c r="J73" s="28">
        <f t="shared" si="11"/>
        <v>0</v>
      </c>
    </row>
    <row r="74" spans="1:10" x14ac:dyDescent="0.3">
      <c r="A74" s="1" t="s">
        <v>126</v>
      </c>
      <c r="B74" s="27" t="s">
        <v>127</v>
      </c>
      <c r="C74" s="28">
        <v>1683</v>
      </c>
      <c r="D74" s="28">
        <v>2713.4830000000002</v>
      </c>
      <c r="E74" s="29">
        <f t="shared" si="9"/>
        <v>1.6122893642305409</v>
      </c>
      <c r="F74" s="28">
        <v>8415</v>
      </c>
      <c r="G74" s="28">
        <v>4224.0039999999999</v>
      </c>
      <c r="H74" s="29">
        <f t="shared" si="10"/>
        <v>0.5019612596553773</v>
      </c>
      <c r="I74" s="28">
        <v>20196</v>
      </c>
      <c r="J74" s="28">
        <f t="shared" si="11"/>
        <v>15971.995999999999</v>
      </c>
    </row>
    <row r="75" spans="1:10" x14ac:dyDescent="0.3">
      <c r="A75" s="1" t="s">
        <v>128</v>
      </c>
      <c r="B75" s="27" t="s">
        <v>129</v>
      </c>
      <c r="C75" s="28">
        <v>16693</v>
      </c>
      <c r="D75" s="28">
        <v>23355.322</v>
      </c>
      <c r="E75" s="29">
        <f t="shared" si="9"/>
        <v>1.3991087282094292</v>
      </c>
      <c r="F75" s="28">
        <v>82233</v>
      </c>
      <c r="G75" s="28">
        <v>103559.914</v>
      </c>
      <c r="H75" s="29">
        <f t="shared" si="10"/>
        <v>1.2593473909501052</v>
      </c>
      <c r="I75" s="28">
        <v>199084</v>
      </c>
      <c r="J75" s="28">
        <f t="shared" si="11"/>
        <v>95524.085999999996</v>
      </c>
    </row>
    <row r="76" spans="1:10" x14ac:dyDescent="0.3">
      <c r="A76" s="1" t="s">
        <v>130</v>
      </c>
      <c r="B76" s="27" t="s">
        <v>131</v>
      </c>
      <c r="C76" s="28">
        <v>0</v>
      </c>
      <c r="D76" s="28">
        <v>0</v>
      </c>
      <c r="E76" s="29">
        <f t="shared" si="9"/>
        <v>0</v>
      </c>
      <c r="F76" s="28">
        <v>0</v>
      </c>
      <c r="G76" s="28">
        <v>0</v>
      </c>
      <c r="H76" s="29">
        <f t="shared" si="10"/>
        <v>0</v>
      </c>
      <c r="I76" s="28">
        <v>0</v>
      </c>
      <c r="J76" s="28">
        <f t="shared" si="11"/>
        <v>0</v>
      </c>
    </row>
    <row r="77" spans="1:10" x14ac:dyDescent="0.3">
      <c r="A77" s="1" t="s">
        <v>132</v>
      </c>
      <c r="B77" s="27" t="s">
        <v>133</v>
      </c>
      <c r="C77" s="28">
        <v>17</v>
      </c>
      <c r="D77" s="28">
        <v>127.863</v>
      </c>
      <c r="E77" s="29">
        <f t="shared" si="9"/>
        <v>7.5213529411764704</v>
      </c>
      <c r="F77" s="28">
        <v>85</v>
      </c>
      <c r="G77" s="28">
        <v>127.863</v>
      </c>
      <c r="H77" s="29">
        <f t="shared" si="10"/>
        <v>1.5042705882352942</v>
      </c>
      <c r="I77" s="28">
        <v>204</v>
      </c>
      <c r="J77" s="28">
        <f t="shared" si="11"/>
        <v>76.137</v>
      </c>
    </row>
    <row r="78" spans="1:10" x14ac:dyDescent="0.3">
      <c r="A78" s="1" t="s">
        <v>134</v>
      </c>
      <c r="B78" s="27" t="s">
        <v>135</v>
      </c>
      <c r="C78" s="28">
        <v>44</v>
      </c>
      <c r="D78" s="28">
        <v>25.013000000000002</v>
      </c>
      <c r="E78" s="29">
        <f t="shared" si="9"/>
        <v>0.56847727272727278</v>
      </c>
      <c r="F78" s="28">
        <v>220</v>
      </c>
      <c r="G78" s="28">
        <v>291.94499999999999</v>
      </c>
      <c r="H78" s="29">
        <f t="shared" si="10"/>
        <v>1.3270227272727273</v>
      </c>
      <c r="I78" s="28">
        <v>528</v>
      </c>
      <c r="J78" s="28">
        <f t="shared" si="11"/>
        <v>236.05500000000001</v>
      </c>
    </row>
    <row r="79" spans="1:10" x14ac:dyDescent="0.3">
      <c r="A79" s="1" t="s">
        <v>136</v>
      </c>
      <c r="B79" s="27" t="s">
        <v>137</v>
      </c>
      <c r="C79" s="28">
        <v>4455</v>
      </c>
      <c r="D79" s="28">
        <v>3888.1669999999999</v>
      </c>
      <c r="E79" s="29">
        <f t="shared" si="9"/>
        <v>0.872764758698092</v>
      </c>
      <c r="F79" s="28">
        <v>22275</v>
      </c>
      <c r="G79" s="28">
        <v>18619.648000000001</v>
      </c>
      <c r="H79" s="29">
        <f t="shared" si="10"/>
        <v>0.83589890011223345</v>
      </c>
      <c r="I79" s="28">
        <v>53460</v>
      </c>
      <c r="J79" s="28">
        <f t="shared" si="11"/>
        <v>34840.351999999999</v>
      </c>
    </row>
    <row r="80" spans="1:10" x14ac:dyDescent="0.3">
      <c r="A80" s="26" t="s">
        <v>138</v>
      </c>
      <c r="B80" s="27" t="s">
        <v>139</v>
      </c>
      <c r="C80" s="28">
        <v>1373</v>
      </c>
      <c r="D80" s="28">
        <v>676.39200000000005</v>
      </c>
      <c r="E80" s="29">
        <f t="shared" si="9"/>
        <v>0.49263801893663517</v>
      </c>
      <c r="F80" s="28">
        <v>6865</v>
      </c>
      <c r="G80" s="28">
        <v>6271.4934499999999</v>
      </c>
      <c r="H80" s="29">
        <f t="shared" si="10"/>
        <v>0.91354602330662782</v>
      </c>
      <c r="I80" s="28">
        <v>16476</v>
      </c>
      <c r="J80" s="28">
        <f t="shared" si="11"/>
        <v>10204.50655</v>
      </c>
    </row>
    <row r="81" spans="1:10" x14ac:dyDescent="0.3">
      <c r="A81" s="1" t="s">
        <v>140</v>
      </c>
      <c r="B81" s="27" t="s">
        <v>141</v>
      </c>
      <c r="C81" s="28">
        <v>17679</v>
      </c>
      <c r="D81" s="28">
        <v>11847.585999999999</v>
      </c>
      <c r="E81" s="29">
        <f t="shared" si="9"/>
        <v>0.67015023474178403</v>
      </c>
      <c r="F81" s="28">
        <v>80193</v>
      </c>
      <c r="G81" s="28">
        <v>74347.73057</v>
      </c>
      <c r="H81" s="29">
        <f t="shared" si="10"/>
        <v>0.92710997929993888</v>
      </c>
      <c r="I81" s="28">
        <v>172086</v>
      </c>
      <c r="J81" s="28">
        <f t="shared" si="11"/>
        <v>97738.26943</v>
      </c>
    </row>
    <row r="82" spans="1:10" x14ac:dyDescent="0.3">
      <c r="A82" s="1" t="s">
        <v>142</v>
      </c>
      <c r="B82" s="27" t="s">
        <v>143</v>
      </c>
      <c r="C82" s="28">
        <v>2226</v>
      </c>
      <c r="D82" s="28">
        <v>1291.9380000000001</v>
      </c>
      <c r="E82" s="29">
        <f t="shared" si="9"/>
        <v>0.58038544474393539</v>
      </c>
      <c r="F82" s="28">
        <v>11130</v>
      </c>
      <c r="G82" s="28">
        <v>7830.0856299999996</v>
      </c>
      <c r="H82" s="29">
        <f t="shared" si="10"/>
        <v>0.7035117367475292</v>
      </c>
      <c r="I82" s="28">
        <v>26712</v>
      </c>
      <c r="J82" s="28">
        <f t="shared" si="11"/>
        <v>18881.914369999999</v>
      </c>
    </row>
    <row r="83" spans="1:10" x14ac:dyDescent="0.3">
      <c r="A83" s="1" t="s">
        <v>144</v>
      </c>
      <c r="B83" s="27" t="s">
        <v>145</v>
      </c>
      <c r="C83" s="28">
        <v>719</v>
      </c>
      <c r="D83" s="28">
        <v>327.3</v>
      </c>
      <c r="E83" s="29">
        <f t="shared" si="9"/>
        <v>0.4552155771905424</v>
      </c>
      <c r="F83" s="28">
        <v>3595</v>
      </c>
      <c r="G83" s="28">
        <v>2682.1570000000002</v>
      </c>
      <c r="H83" s="29">
        <f t="shared" si="10"/>
        <v>0.74607983310152992</v>
      </c>
      <c r="I83" s="28">
        <v>8628</v>
      </c>
      <c r="J83" s="28">
        <f t="shared" si="11"/>
        <v>5945.8429999999998</v>
      </c>
    </row>
    <row r="84" spans="1:10" x14ac:dyDescent="0.3">
      <c r="A84" s="26" t="s">
        <v>146</v>
      </c>
      <c r="B84" s="27" t="s">
        <v>147</v>
      </c>
      <c r="C84" s="28">
        <v>8069</v>
      </c>
      <c r="D84" s="28">
        <v>7587.1</v>
      </c>
      <c r="E84" s="29">
        <f t="shared" si="9"/>
        <v>0.94027760565125795</v>
      </c>
      <c r="F84" s="28">
        <v>40345</v>
      </c>
      <c r="G84" s="28">
        <v>39473.256999999998</v>
      </c>
      <c r="H84" s="29">
        <f t="shared" si="10"/>
        <v>0.97839278721031098</v>
      </c>
      <c r="I84" s="28">
        <v>96828</v>
      </c>
      <c r="J84" s="28">
        <f t="shared" si="11"/>
        <v>57354.743000000002</v>
      </c>
    </row>
    <row r="85" spans="1:10" x14ac:dyDescent="0.3">
      <c r="A85" s="1" t="s">
        <v>148</v>
      </c>
      <c r="B85" s="27" t="s">
        <v>149</v>
      </c>
      <c r="C85" s="28">
        <v>19218</v>
      </c>
      <c r="D85" s="28">
        <v>17068.019</v>
      </c>
      <c r="E85" s="29">
        <f t="shared" si="9"/>
        <v>0.88812670413154338</v>
      </c>
      <c r="F85" s="28">
        <v>95495</v>
      </c>
      <c r="G85" s="28">
        <v>89557.93</v>
      </c>
      <c r="H85" s="29">
        <f t="shared" si="10"/>
        <v>0.93782847269490544</v>
      </c>
      <c r="I85" s="28">
        <v>231472</v>
      </c>
      <c r="J85" s="28">
        <f t="shared" si="11"/>
        <v>141914.07</v>
      </c>
    </row>
    <row r="86" spans="1:10" x14ac:dyDescent="0.3">
      <c r="B86" s="24" t="s">
        <v>150</v>
      </c>
      <c r="C86" s="32">
        <f>SUM(C58:C85)</f>
        <v>356195</v>
      </c>
      <c r="D86" s="32">
        <f>SUM(D58:D85)</f>
        <v>307863.20900000003</v>
      </c>
      <c r="E86" s="33">
        <f t="shared" si="9"/>
        <v>0.86431086623899844</v>
      </c>
      <c r="F86" s="32">
        <f>SUM(F58:F85)</f>
        <v>1786964</v>
      </c>
      <c r="G86" s="32">
        <f>SUM(G58:G85)</f>
        <v>1598508.74422</v>
      </c>
      <c r="H86" s="33">
        <f t="shared" si="10"/>
        <v>0.89453886268553817</v>
      </c>
      <c r="I86" s="32">
        <f>SUM(I58:I85)</f>
        <v>4336245</v>
      </c>
      <c r="J86" s="32">
        <f>SUM(J58:J85)</f>
        <v>2737736.2557799993</v>
      </c>
    </row>
    <row r="87" spans="1:10" s="35" customFormat="1" x14ac:dyDescent="0.3">
      <c r="A87" s="39"/>
      <c r="B87" s="24" t="s">
        <v>151</v>
      </c>
      <c r="C87" s="41">
        <f>+C86+C56+C38</f>
        <v>602392</v>
      </c>
      <c r="D87" s="41">
        <f>+D86+D56+D38</f>
        <v>497444.12097000005</v>
      </c>
      <c r="E87" s="33">
        <f t="shared" si="9"/>
        <v>0.82578141969016861</v>
      </c>
      <c r="F87" s="41">
        <f>+F86+F56+F38</f>
        <v>2904101</v>
      </c>
      <c r="G87" s="41">
        <f>+G86+G56+G38</f>
        <v>2512590.3731800001</v>
      </c>
      <c r="H87" s="33">
        <f t="shared" si="10"/>
        <v>0.86518697978479397</v>
      </c>
      <c r="I87" s="41">
        <f>+I86+I56+I38</f>
        <v>6976044</v>
      </c>
      <c r="J87" s="41">
        <f>+J86+J56+J38</f>
        <v>4463453.626819999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1" t="s">
        <v>154</v>
      </c>
      <c r="B90" s="27" t="s">
        <v>155</v>
      </c>
      <c r="C90" s="28">
        <v>37579</v>
      </c>
      <c r="D90" s="28">
        <v>46275.872000000003</v>
      </c>
      <c r="E90" s="29">
        <f t="shared" ref="E90:E96" si="12">IF(C90=0,0,1-((C90-D90)/ABS(C90)))</f>
        <v>1.2314290428164667</v>
      </c>
      <c r="F90" s="28">
        <v>189502</v>
      </c>
      <c r="G90" s="28">
        <v>193706.81899999999</v>
      </c>
      <c r="H90" s="29">
        <f t="shared" ref="H90:H96" si="13">IF(F90=0,0,1-((F90-G90)/ABS(F90)))</f>
        <v>1.022188784287237</v>
      </c>
      <c r="I90" s="28">
        <v>447988</v>
      </c>
      <c r="J90" s="28">
        <f t="shared" ref="J90:J95" si="14">+I90-G90</f>
        <v>254281.18100000001</v>
      </c>
    </row>
    <row r="91" spans="1:10" x14ac:dyDescent="0.3">
      <c r="A91" s="26" t="s">
        <v>156</v>
      </c>
      <c r="B91" s="27" t="s">
        <v>157</v>
      </c>
      <c r="C91" s="28">
        <v>5176</v>
      </c>
      <c r="D91" s="28">
        <v>6035.5060000000003</v>
      </c>
      <c r="E91" s="29">
        <f t="shared" si="12"/>
        <v>1.166056027820711</v>
      </c>
      <c r="F91" s="28">
        <v>25936</v>
      </c>
      <c r="G91" s="28">
        <v>23113.409</v>
      </c>
      <c r="H91" s="29">
        <f t="shared" si="13"/>
        <v>0.89117092072794568</v>
      </c>
      <c r="I91" s="28">
        <v>61755</v>
      </c>
      <c r="J91" s="28">
        <f t="shared" si="14"/>
        <v>38641.591</v>
      </c>
    </row>
    <row r="92" spans="1:10" x14ac:dyDescent="0.3">
      <c r="A92" s="42" t="s">
        <v>158</v>
      </c>
      <c r="B92" s="27" t="s">
        <v>159</v>
      </c>
      <c r="C92" s="28">
        <v>15810</v>
      </c>
      <c r="D92" s="28">
        <v>20456.063999999998</v>
      </c>
      <c r="E92" s="29">
        <f t="shared" si="12"/>
        <v>1.2938686907020873</v>
      </c>
      <c r="F92" s="28">
        <v>79659</v>
      </c>
      <c r="G92" s="28">
        <v>75623.895000000004</v>
      </c>
      <c r="H92" s="29">
        <f t="shared" si="13"/>
        <v>0.94934527172070959</v>
      </c>
      <c r="I92" s="28">
        <v>188485</v>
      </c>
      <c r="J92" s="28">
        <f t="shared" si="14"/>
        <v>112861.105</v>
      </c>
    </row>
    <row r="93" spans="1:10" x14ac:dyDescent="0.3">
      <c r="A93" s="26" t="s">
        <v>160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4"/>
        <v>0</v>
      </c>
    </row>
    <row r="94" spans="1:10" x14ac:dyDescent="0.3">
      <c r="A94" s="1" t="s">
        <v>162</v>
      </c>
      <c r="B94" s="27" t="s">
        <v>163</v>
      </c>
      <c r="C94" s="28">
        <v>2741</v>
      </c>
      <c r="D94" s="28">
        <v>2150.4794200000001</v>
      </c>
      <c r="E94" s="29">
        <f t="shared" si="12"/>
        <v>0.78456016782196281</v>
      </c>
      <c r="F94" s="28">
        <v>14389</v>
      </c>
      <c r="G94" s="28">
        <v>11404.301529999999</v>
      </c>
      <c r="H94" s="29">
        <f t="shared" si="13"/>
        <v>0.79257082007088742</v>
      </c>
      <c r="I94" s="28">
        <v>29780</v>
      </c>
      <c r="J94" s="28">
        <f t="shared" si="14"/>
        <v>18375.698470000003</v>
      </c>
    </row>
    <row r="95" spans="1:10" x14ac:dyDescent="0.3">
      <c r="A95" s="1" t="s">
        <v>164</v>
      </c>
      <c r="B95" s="27" t="s">
        <v>165</v>
      </c>
      <c r="C95" s="28">
        <v>0</v>
      </c>
      <c r="D95" s="28">
        <v>0</v>
      </c>
      <c r="E95" s="29">
        <f t="shared" si="12"/>
        <v>0</v>
      </c>
      <c r="F95" s="28">
        <v>0</v>
      </c>
      <c r="G95" s="28">
        <v>0</v>
      </c>
      <c r="H95" s="29">
        <f t="shared" si="13"/>
        <v>0</v>
      </c>
      <c r="I95" s="28">
        <v>0</v>
      </c>
      <c r="J95" s="28">
        <f t="shared" si="14"/>
        <v>0</v>
      </c>
    </row>
    <row r="96" spans="1:10" x14ac:dyDescent="0.3">
      <c r="B96" s="24" t="s">
        <v>166</v>
      </c>
      <c r="C96" s="32">
        <f>SUM(C90:C95)</f>
        <v>61306</v>
      </c>
      <c r="D96" s="32">
        <f>SUM(D90:D95)</f>
        <v>74917.921420000013</v>
      </c>
      <c r="E96" s="33">
        <f t="shared" si="12"/>
        <v>1.2220324506573583</v>
      </c>
      <c r="F96" s="32">
        <f>SUM(F90:F95)</f>
        <v>309486</v>
      </c>
      <c r="G96" s="32">
        <f>SUM(G90:G95)</f>
        <v>303848.42453000002</v>
      </c>
      <c r="H96" s="33">
        <f t="shared" si="13"/>
        <v>0.98178406948941155</v>
      </c>
      <c r="I96" s="32">
        <f>SUM(I90:I95)</f>
        <v>728008</v>
      </c>
      <c r="J96" s="32">
        <f>SUM(J90:J95)</f>
        <v>424159.57546999998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26" t="s">
        <v>168</v>
      </c>
      <c r="B98" s="27" t="s">
        <v>169</v>
      </c>
      <c r="C98" s="28">
        <v>4223</v>
      </c>
      <c r="D98" s="28">
        <v>3547.328</v>
      </c>
      <c r="E98" s="29">
        <f t="shared" ref="E98:E128" si="15">IF(C98=0,0,1-((C98-D98)/ABS(C98)))</f>
        <v>0.84000189438787598</v>
      </c>
      <c r="F98" s="28">
        <v>22201</v>
      </c>
      <c r="G98" s="28">
        <v>19106.21</v>
      </c>
      <c r="H98" s="29">
        <f t="shared" ref="H98:H128" si="16">IF(F98=0,0,1-((F98-G98)/ABS(F98)))</f>
        <v>0.86060132426467273</v>
      </c>
      <c r="I98" s="28">
        <v>53078</v>
      </c>
      <c r="J98" s="28">
        <f t="shared" ref="J98:J128" si="17">+I98-G98</f>
        <v>33971.79</v>
      </c>
    </row>
    <row r="99" spans="1:10" x14ac:dyDescent="0.3">
      <c r="A99" s="1" t="s">
        <v>170</v>
      </c>
      <c r="B99" s="27" t="s">
        <v>171</v>
      </c>
      <c r="C99" s="28">
        <v>3400</v>
      </c>
      <c r="D99" s="28">
        <v>736.62400000000002</v>
      </c>
      <c r="E99" s="29">
        <f t="shared" si="15"/>
        <v>0.21665411764705877</v>
      </c>
      <c r="F99" s="28">
        <v>17874</v>
      </c>
      <c r="G99" s="28">
        <v>22640.9</v>
      </c>
      <c r="H99" s="29">
        <f t="shared" si="16"/>
        <v>1.2666946402595951</v>
      </c>
      <c r="I99" s="28">
        <v>42731</v>
      </c>
      <c r="J99" s="28">
        <f t="shared" si="17"/>
        <v>20090.099999999999</v>
      </c>
    </row>
    <row r="100" spans="1:10" x14ac:dyDescent="0.3">
      <c r="A100" s="1" t="s">
        <v>172</v>
      </c>
      <c r="B100" s="27" t="s">
        <v>173</v>
      </c>
      <c r="C100" s="28">
        <v>68746</v>
      </c>
      <c r="D100" s="28">
        <v>69774.044999999998</v>
      </c>
      <c r="E100" s="29">
        <f t="shared" si="15"/>
        <v>1.014954251883746</v>
      </c>
      <c r="F100" s="28">
        <v>336979</v>
      </c>
      <c r="G100" s="28">
        <v>330172.98800000001</v>
      </c>
      <c r="H100" s="29">
        <f t="shared" si="16"/>
        <v>0.97980286011887985</v>
      </c>
      <c r="I100" s="28">
        <v>829415</v>
      </c>
      <c r="J100" s="28">
        <f t="shared" si="17"/>
        <v>499242.01199999999</v>
      </c>
    </row>
    <row r="101" spans="1:10" x14ac:dyDescent="0.3">
      <c r="A101" s="1" t="s">
        <v>174</v>
      </c>
      <c r="B101" s="27" t="s">
        <v>175</v>
      </c>
      <c r="C101" s="28">
        <v>35103</v>
      </c>
      <c r="D101" s="28">
        <v>32537.591</v>
      </c>
      <c r="E101" s="29">
        <f t="shared" si="15"/>
        <v>0.92691767085434296</v>
      </c>
      <c r="F101" s="28">
        <v>172195</v>
      </c>
      <c r="G101" s="28">
        <v>144557.25200000001</v>
      </c>
      <c r="H101" s="29">
        <f t="shared" si="16"/>
        <v>0.83949738378001693</v>
      </c>
      <c r="I101" s="28">
        <v>423424</v>
      </c>
      <c r="J101" s="28">
        <f t="shared" si="17"/>
        <v>278866.74800000002</v>
      </c>
    </row>
    <row r="102" spans="1:10" x14ac:dyDescent="0.3">
      <c r="A102" s="26" t="s">
        <v>176</v>
      </c>
      <c r="B102" s="27" t="s">
        <v>177</v>
      </c>
      <c r="C102" s="28">
        <v>0</v>
      </c>
      <c r="D102" s="28">
        <v>0</v>
      </c>
      <c r="E102" s="29">
        <f t="shared" si="15"/>
        <v>0</v>
      </c>
      <c r="F102" s="28">
        <v>300</v>
      </c>
      <c r="G102" s="28">
        <v>240</v>
      </c>
      <c r="H102" s="29">
        <f t="shared" si="16"/>
        <v>0.8</v>
      </c>
      <c r="I102" s="28">
        <v>840</v>
      </c>
      <c r="J102" s="28">
        <f t="shared" si="17"/>
        <v>600</v>
      </c>
    </row>
    <row r="103" spans="1:10" x14ac:dyDescent="0.3">
      <c r="A103" s="1" t="s">
        <v>178</v>
      </c>
      <c r="B103" s="27" t="s">
        <v>179</v>
      </c>
      <c r="C103" s="28">
        <v>0</v>
      </c>
      <c r="D103" s="28">
        <v>0</v>
      </c>
      <c r="E103" s="29">
        <f t="shared" si="15"/>
        <v>0</v>
      </c>
      <c r="F103" s="28">
        <v>0</v>
      </c>
      <c r="G103" s="28">
        <v>0</v>
      </c>
      <c r="H103" s="29">
        <f t="shared" si="16"/>
        <v>0</v>
      </c>
      <c r="I103" s="28">
        <v>0</v>
      </c>
      <c r="J103" s="28">
        <f t="shared" si="17"/>
        <v>0</v>
      </c>
    </row>
    <row r="104" spans="1:10" x14ac:dyDescent="0.3">
      <c r="A104" s="1" t="s">
        <v>180</v>
      </c>
      <c r="B104" s="27" t="s">
        <v>181</v>
      </c>
      <c r="C104" s="28">
        <v>1081</v>
      </c>
      <c r="D104" s="28">
        <v>1229.963</v>
      </c>
      <c r="E104" s="29">
        <f t="shared" si="15"/>
        <v>1.1378011100832561</v>
      </c>
      <c r="F104" s="28">
        <v>5405</v>
      </c>
      <c r="G104" s="28">
        <v>5735.7105899999997</v>
      </c>
      <c r="H104" s="29">
        <f t="shared" si="16"/>
        <v>1.0611860481036077</v>
      </c>
      <c r="I104" s="28">
        <v>12972</v>
      </c>
      <c r="J104" s="28">
        <f t="shared" si="17"/>
        <v>7236.2894100000003</v>
      </c>
    </row>
    <row r="105" spans="1:10" x14ac:dyDescent="0.3">
      <c r="A105" s="26" t="s">
        <v>182</v>
      </c>
      <c r="B105" s="27" t="s">
        <v>183</v>
      </c>
      <c r="C105" s="28">
        <v>4457</v>
      </c>
      <c r="D105" s="28">
        <v>3598.8980000000001</v>
      </c>
      <c r="E105" s="29">
        <f t="shared" si="15"/>
        <v>0.8074709445815571</v>
      </c>
      <c r="F105" s="28">
        <v>22285</v>
      </c>
      <c r="G105" s="28">
        <v>21092.580999999998</v>
      </c>
      <c r="H105" s="29">
        <f t="shared" si="16"/>
        <v>0.94649230424052044</v>
      </c>
      <c r="I105" s="28">
        <v>53484</v>
      </c>
      <c r="J105" s="28">
        <f t="shared" si="17"/>
        <v>32391.419000000002</v>
      </c>
    </row>
    <row r="106" spans="1:10" x14ac:dyDescent="0.3">
      <c r="A106" s="26" t="s">
        <v>184</v>
      </c>
      <c r="B106" s="27" t="s">
        <v>185</v>
      </c>
      <c r="C106" s="28">
        <v>0</v>
      </c>
      <c r="D106" s="28">
        <v>0</v>
      </c>
      <c r="E106" s="29">
        <f t="shared" si="15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26" t="s">
        <v>186</v>
      </c>
      <c r="B107" s="27" t="s">
        <v>187</v>
      </c>
      <c r="C107" s="28">
        <v>0</v>
      </c>
      <c r="D107" s="28">
        <v>0</v>
      </c>
      <c r="E107" s="29">
        <f t="shared" si="15"/>
        <v>0</v>
      </c>
      <c r="F107" s="28">
        <v>0</v>
      </c>
      <c r="G107" s="28">
        <v>3660</v>
      </c>
      <c r="H107" s="29">
        <f t="shared" si="16"/>
        <v>0</v>
      </c>
      <c r="I107" s="28">
        <v>0</v>
      </c>
      <c r="J107" s="28">
        <f t="shared" si="17"/>
        <v>-3660</v>
      </c>
    </row>
    <row r="108" spans="1:10" x14ac:dyDescent="0.3">
      <c r="A108" s="1" t="s">
        <v>188</v>
      </c>
      <c r="B108" s="27" t="s">
        <v>189</v>
      </c>
      <c r="C108" s="28">
        <v>801</v>
      </c>
      <c r="D108" s="28">
        <v>2455.1979999999999</v>
      </c>
      <c r="E108" s="29">
        <f t="shared" si="15"/>
        <v>3.0651660424469411</v>
      </c>
      <c r="F108" s="28">
        <v>4005</v>
      </c>
      <c r="G108" s="28">
        <v>10436.403</v>
      </c>
      <c r="H108" s="29">
        <f t="shared" si="16"/>
        <v>2.6058434456928841</v>
      </c>
      <c r="I108" s="28">
        <v>9612</v>
      </c>
      <c r="J108" s="28">
        <f t="shared" si="17"/>
        <v>-824.40300000000025</v>
      </c>
    </row>
    <row r="109" spans="1:10" x14ac:dyDescent="0.3">
      <c r="A109" s="1" t="s">
        <v>190</v>
      </c>
      <c r="B109" s="27" t="s">
        <v>191</v>
      </c>
      <c r="C109" s="28">
        <v>1050</v>
      </c>
      <c r="D109" s="28">
        <v>1060.5</v>
      </c>
      <c r="E109" s="29">
        <f t="shared" si="15"/>
        <v>1.01</v>
      </c>
      <c r="F109" s="28">
        <v>5250</v>
      </c>
      <c r="G109" s="28">
        <v>6156.5</v>
      </c>
      <c r="H109" s="29">
        <f t="shared" si="16"/>
        <v>1.1726666666666667</v>
      </c>
      <c r="I109" s="28">
        <v>12600</v>
      </c>
      <c r="J109" s="28">
        <f t="shared" si="17"/>
        <v>6443.5</v>
      </c>
    </row>
    <row r="110" spans="1:10" x14ac:dyDescent="0.3">
      <c r="A110" s="1" t="s">
        <v>192</v>
      </c>
      <c r="B110" s="27" t="s">
        <v>193</v>
      </c>
      <c r="C110" s="28">
        <v>102</v>
      </c>
      <c r="D110" s="28">
        <v>58.365000000000002</v>
      </c>
      <c r="E110" s="29">
        <f t="shared" si="15"/>
        <v>0.57220588235294123</v>
      </c>
      <c r="F110" s="28">
        <v>510</v>
      </c>
      <c r="G110" s="28">
        <v>681.20799999999997</v>
      </c>
      <c r="H110" s="29">
        <f t="shared" si="16"/>
        <v>1.3357019607843137</v>
      </c>
      <c r="I110" s="28">
        <v>1224</v>
      </c>
      <c r="J110" s="28">
        <f t="shared" si="17"/>
        <v>542.79200000000003</v>
      </c>
    </row>
    <row r="111" spans="1:10" x14ac:dyDescent="0.3">
      <c r="A111" s="1" t="s">
        <v>194</v>
      </c>
      <c r="B111" s="27" t="s">
        <v>195</v>
      </c>
      <c r="C111" s="28">
        <v>5252</v>
      </c>
      <c r="D111" s="28">
        <v>4977.0209999999997</v>
      </c>
      <c r="E111" s="29">
        <f t="shared" si="15"/>
        <v>0.94764299314546829</v>
      </c>
      <c r="F111" s="28">
        <v>26260</v>
      </c>
      <c r="G111" s="28">
        <v>23215.252</v>
      </c>
      <c r="H111" s="29">
        <f t="shared" si="16"/>
        <v>0.88405376999238383</v>
      </c>
      <c r="I111" s="28">
        <v>63024</v>
      </c>
      <c r="J111" s="28">
        <f t="shared" si="17"/>
        <v>39808.748</v>
      </c>
    </row>
    <row r="112" spans="1:10" x14ac:dyDescent="0.3">
      <c r="A112" s="1" t="s">
        <v>196</v>
      </c>
      <c r="B112" s="27" t="s">
        <v>197</v>
      </c>
      <c r="C112" s="28">
        <v>573</v>
      </c>
      <c r="D112" s="28">
        <v>382.37799999999999</v>
      </c>
      <c r="E112" s="29">
        <f t="shared" si="15"/>
        <v>0.66732635253054107</v>
      </c>
      <c r="F112" s="28">
        <v>2865</v>
      </c>
      <c r="G112" s="28">
        <v>3219.67155</v>
      </c>
      <c r="H112" s="29">
        <f t="shared" si="16"/>
        <v>1.123794607329843</v>
      </c>
      <c r="I112" s="28">
        <v>6876</v>
      </c>
      <c r="J112" s="28">
        <f t="shared" si="17"/>
        <v>3656.32845</v>
      </c>
    </row>
    <row r="113" spans="1:10" x14ac:dyDescent="0.3">
      <c r="A113" s="1" t="s">
        <v>198</v>
      </c>
      <c r="B113" s="27" t="s">
        <v>199</v>
      </c>
      <c r="C113" s="28">
        <v>44348</v>
      </c>
      <c r="D113" s="28">
        <v>33675.453999999998</v>
      </c>
      <c r="E113" s="29">
        <f t="shared" si="15"/>
        <v>0.75934549472355006</v>
      </c>
      <c r="F113" s="28">
        <v>228211</v>
      </c>
      <c r="G113" s="28">
        <v>203989.054</v>
      </c>
      <c r="H113" s="29">
        <f t="shared" si="16"/>
        <v>0.89386161929091934</v>
      </c>
      <c r="I113" s="28">
        <v>552160</v>
      </c>
      <c r="J113" s="28">
        <f t="shared" si="17"/>
        <v>348170.946</v>
      </c>
    </row>
    <row r="114" spans="1:10" x14ac:dyDescent="0.3">
      <c r="A114" s="1" t="s">
        <v>200</v>
      </c>
      <c r="B114" s="27" t="s">
        <v>201</v>
      </c>
      <c r="C114" s="28">
        <v>21830</v>
      </c>
      <c r="D114" s="28">
        <v>17398.861000000001</v>
      </c>
      <c r="E114" s="29">
        <f>IF(C114=0,0,1-((C114-D114)/ABS(C114)))</f>
        <v>0.79701607879065506</v>
      </c>
      <c r="F114" s="28">
        <v>108439</v>
      </c>
      <c r="G114" s="28">
        <v>94053.516000000003</v>
      </c>
      <c r="H114" s="29">
        <f>IF(F114=0,0,1-((F114-G114)/ABS(F114)))</f>
        <v>0.86734031114267007</v>
      </c>
      <c r="I114" s="28">
        <v>263558</v>
      </c>
      <c r="J114" s="28">
        <f>+I114-G114</f>
        <v>169504.484</v>
      </c>
    </row>
    <row r="115" spans="1:10" x14ac:dyDescent="0.3">
      <c r="A115" s="1" t="s">
        <v>202</v>
      </c>
      <c r="B115" s="27" t="s">
        <v>203</v>
      </c>
      <c r="C115" s="28">
        <v>1626</v>
      </c>
      <c r="D115" s="28">
        <v>0</v>
      </c>
      <c r="E115" s="29">
        <f t="shared" si="15"/>
        <v>0</v>
      </c>
      <c r="F115" s="28">
        <v>4878</v>
      </c>
      <c r="G115" s="28">
        <v>0</v>
      </c>
      <c r="H115" s="29">
        <f t="shared" si="16"/>
        <v>0</v>
      </c>
      <c r="I115" s="28">
        <v>16260</v>
      </c>
      <c r="J115" s="28">
        <f t="shared" si="17"/>
        <v>16260</v>
      </c>
    </row>
    <row r="116" spans="1:10" x14ac:dyDescent="0.3">
      <c r="A116" s="1" t="s">
        <v>204</v>
      </c>
      <c r="B116" s="27" t="s">
        <v>205</v>
      </c>
      <c r="C116" s="28">
        <v>0</v>
      </c>
      <c r="D116" s="28">
        <v>0</v>
      </c>
      <c r="E116" s="29">
        <f t="shared" si="15"/>
        <v>0</v>
      </c>
      <c r="F116" s="28">
        <v>0</v>
      </c>
      <c r="G116" s="28">
        <v>0</v>
      </c>
      <c r="H116" s="29">
        <f t="shared" si="16"/>
        <v>0</v>
      </c>
      <c r="I116" s="28">
        <v>0</v>
      </c>
      <c r="J116" s="28">
        <f t="shared" si="17"/>
        <v>0</v>
      </c>
    </row>
    <row r="117" spans="1:10" x14ac:dyDescent="0.3">
      <c r="A117" s="1" t="s">
        <v>206</v>
      </c>
      <c r="B117" s="27" t="s">
        <v>207</v>
      </c>
      <c r="C117" s="28">
        <v>635</v>
      </c>
      <c r="D117" s="28">
        <v>518.53754000000004</v>
      </c>
      <c r="E117" s="29">
        <f t="shared" si="15"/>
        <v>0.81659455118110236</v>
      </c>
      <c r="F117" s="28">
        <v>3175</v>
      </c>
      <c r="G117" s="28">
        <v>2347.2971400000001</v>
      </c>
      <c r="H117" s="29">
        <f t="shared" si="16"/>
        <v>0.73930618582677177</v>
      </c>
      <c r="I117" s="28">
        <v>7620</v>
      </c>
      <c r="J117" s="28">
        <f t="shared" si="17"/>
        <v>5272.7028599999994</v>
      </c>
    </row>
    <row r="118" spans="1:10" x14ac:dyDescent="0.3">
      <c r="A118" s="26" t="s">
        <v>208</v>
      </c>
      <c r="B118" s="27" t="s">
        <v>209</v>
      </c>
      <c r="C118" s="28">
        <v>0</v>
      </c>
      <c r="D118" s="28">
        <v>0</v>
      </c>
      <c r="E118" s="29">
        <f t="shared" si="15"/>
        <v>0</v>
      </c>
      <c r="F118" s="28">
        <v>0</v>
      </c>
      <c r="G118" s="28">
        <v>0</v>
      </c>
      <c r="H118" s="29">
        <f t="shared" si="16"/>
        <v>0</v>
      </c>
      <c r="I118" s="28">
        <v>0</v>
      </c>
      <c r="J118" s="28">
        <f t="shared" si="17"/>
        <v>0</v>
      </c>
    </row>
    <row r="119" spans="1:10" x14ac:dyDescent="0.3">
      <c r="A119" s="1" t="s">
        <v>210</v>
      </c>
      <c r="B119" s="27" t="s">
        <v>211</v>
      </c>
      <c r="C119" s="28">
        <v>600</v>
      </c>
      <c r="D119" s="28">
        <v>403.88799999999998</v>
      </c>
      <c r="E119" s="29">
        <f t="shared" si="15"/>
        <v>0.67314666666666656</v>
      </c>
      <c r="F119" s="28">
        <v>3000</v>
      </c>
      <c r="G119" s="28">
        <v>1902.7540800000002</v>
      </c>
      <c r="H119" s="29">
        <f t="shared" si="16"/>
        <v>0.63425136000000004</v>
      </c>
      <c r="I119" s="28">
        <v>7200</v>
      </c>
      <c r="J119" s="28">
        <f t="shared" si="17"/>
        <v>5297.2459199999994</v>
      </c>
    </row>
    <row r="120" spans="1:10" x14ac:dyDescent="0.3">
      <c r="A120" s="1" t="s">
        <v>212</v>
      </c>
      <c r="B120" s="27" t="s">
        <v>213</v>
      </c>
      <c r="C120" s="28">
        <v>411</v>
      </c>
      <c r="D120" s="28">
        <v>0</v>
      </c>
      <c r="E120" s="29">
        <f t="shared" si="15"/>
        <v>0</v>
      </c>
      <c r="F120" s="28">
        <v>2055</v>
      </c>
      <c r="G120" s="28">
        <v>1671.059</v>
      </c>
      <c r="H120" s="29">
        <f t="shared" si="16"/>
        <v>0.81316739659367399</v>
      </c>
      <c r="I120" s="28">
        <v>4932</v>
      </c>
      <c r="J120" s="28">
        <f t="shared" si="17"/>
        <v>3260.9409999999998</v>
      </c>
    </row>
    <row r="121" spans="1:10" x14ac:dyDescent="0.3">
      <c r="A121" s="1" t="s">
        <v>214</v>
      </c>
      <c r="B121" s="27" t="s">
        <v>215</v>
      </c>
      <c r="C121" s="28">
        <v>2084</v>
      </c>
      <c r="D121" s="28">
        <v>4590.2386799999995</v>
      </c>
      <c r="E121" s="29">
        <f>IF(C121=0,0,1-((C121-D121)/ABS(C121)))</f>
        <v>2.202609731285988</v>
      </c>
      <c r="F121" s="28">
        <v>10420</v>
      </c>
      <c r="G121" s="28">
        <v>13551.82368</v>
      </c>
      <c r="H121" s="29">
        <f>IF(F121=0,0,1-((F121-G121)/ABS(F121)))</f>
        <v>1.3005588944337811</v>
      </c>
      <c r="I121" s="28">
        <v>25008</v>
      </c>
      <c r="J121" s="28">
        <f>+I121-G121</f>
        <v>11456.17632</v>
      </c>
    </row>
    <row r="122" spans="1:10" x14ac:dyDescent="0.3">
      <c r="A122" s="1" t="s">
        <v>216</v>
      </c>
      <c r="B122" s="27" t="s">
        <v>217</v>
      </c>
      <c r="C122" s="28">
        <v>2698</v>
      </c>
      <c r="D122" s="28">
        <v>104.19199999999999</v>
      </c>
      <c r="E122" s="29">
        <f t="shared" si="15"/>
        <v>3.8618235730170536E-2</v>
      </c>
      <c r="F122" s="28">
        <v>13490</v>
      </c>
      <c r="G122" s="28">
        <v>216.256</v>
      </c>
      <c r="H122" s="29">
        <f t="shared" si="16"/>
        <v>1.6030837657524E-2</v>
      </c>
      <c r="I122" s="28">
        <v>32376</v>
      </c>
      <c r="J122" s="28">
        <f t="shared" si="17"/>
        <v>32159.743999999999</v>
      </c>
    </row>
    <row r="123" spans="1:10" x14ac:dyDescent="0.3">
      <c r="A123" s="26" t="s">
        <v>218</v>
      </c>
      <c r="B123" s="27" t="s">
        <v>219</v>
      </c>
      <c r="C123" s="28">
        <v>187</v>
      </c>
      <c r="D123" s="28">
        <v>7.5</v>
      </c>
      <c r="E123" s="29">
        <f t="shared" si="15"/>
        <v>4.0106951871657803E-2</v>
      </c>
      <c r="F123" s="28">
        <v>935</v>
      </c>
      <c r="G123" s="28">
        <v>235.3</v>
      </c>
      <c r="H123" s="29">
        <f t="shared" si="16"/>
        <v>0.25165775401069512</v>
      </c>
      <c r="I123" s="28">
        <v>2244</v>
      </c>
      <c r="J123" s="28">
        <f t="shared" si="17"/>
        <v>2008.7</v>
      </c>
    </row>
    <row r="124" spans="1:10" x14ac:dyDescent="0.3">
      <c r="A124" s="1" t="s">
        <v>220</v>
      </c>
      <c r="B124" s="27" t="s">
        <v>221</v>
      </c>
      <c r="C124" s="28">
        <v>0</v>
      </c>
      <c r="D124" s="28">
        <v>0</v>
      </c>
      <c r="E124" s="29">
        <f>IF(C124=0,0,1-((C124-D124)/ABS(C124)))</f>
        <v>0</v>
      </c>
      <c r="F124" s="28">
        <v>3590</v>
      </c>
      <c r="G124" s="28">
        <v>306.89999999999998</v>
      </c>
      <c r="H124" s="29">
        <f>IF(F124=0,0,1-((F124-G124)/ABS(F124)))</f>
        <v>8.5487465181058542E-2</v>
      </c>
      <c r="I124" s="28">
        <v>6000</v>
      </c>
      <c r="J124" s="28">
        <f>+I124-G124</f>
        <v>5693.1</v>
      </c>
    </row>
    <row r="125" spans="1:10" x14ac:dyDescent="0.3">
      <c r="A125" s="1" t="s">
        <v>222</v>
      </c>
      <c r="B125" s="27" t="s">
        <v>223</v>
      </c>
      <c r="C125" s="28">
        <v>127</v>
      </c>
      <c r="D125" s="28">
        <v>1570.07</v>
      </c>
      <c r="E125" s="29">
        <f>IF(C125=0,0,1-((C125-D125)/ABS(C125)))</f>
        <v>12.362755905511811</v>
      </c>
      <c r="F125" s="28">
        <v>635</v>
      </c>
      <c r="G125" s="28">
        <v>2924.01</v>
      </c>
      <c r="H125" s="29">
        <f>IF(F125=0,0,1-((F125-G125)/ABS(F125)))</f>
        <v>4.6047401574803155</v>
      </c>
      <c r="I125" s="28">
        <v>1524</v>
      </c>
      <c r="J125" s="28">
        <f>+I125-G125</f>
        <v>-1400.0100000000002</v>
      </c>
    </row>
    <row r="126" spans="1:10" x14ac:dyDescent="0.3">
      <c r="A126" s="1" t="s">
        <v>224</v>
      </c>
      <c r="B126" s="27" t="s">
        <v>225</v>
      </c>
      <c r="C126" s="28">
        <v>0</v>
      </c>
      <c r="D126" s="28">
        <v>614.173</v>
      </c>
      <c r="E126" s="29">
        <f>IF(C126=0,0,1-((C126-D126)/ABS(C126)))</f>
        <v>0</v>
      </c>
      <c r="F126" s="28">
        <v>0</v>
      </c>
      <c r="G126" s="28">
        <v>751.67200000000003</v>
      </c>
      <c r="H126" s="29">
        <f>IF(F126=0,0,1-((F126-G126)/ABS(F126)))</f>
        <v>0</v>
      </c>
      <c r="I126" s="28">
        <v>0</v>
      </c>
      <c r="J126" s="28">
        <f>+I126-G126</f>
        <v>-751.67200000000003</v>
      </c>
    </row>
    <row r="127" spans="1:10" x14ac:dyDescent="0.3">
      <c r="A127" s="1" t="s">
        <v>226</v>
      </c>
      <c r="B127" s="27" t="s">
        <v>227</v>
      </c>
      <c r="C127" s="28">
        <v>428</v>
      </c>
      <c r="D127" s="28">
        <v>191.3</v>
      </c>
      <c r="E127" s="29">
        <f>IF(C127=0,0,1-((C127-D127)/ABS(C127)))</f>
        <v>0.44696261682242988</v>
      </c>
      <c r="F127" s="28">
        <v>2140</v>
      </c>
      <c r="G127" s="28">
        <v>1669.9958799999999</v>
      </c>
      <c r="H127" s="29">
        <f>IF(F127=0,0,1-((F127-G127)/ABS(F127)))</f>
        <v>0.78037190654205602</v>
      </c>
      <c r="I127" s="28">
        <v>5136</v>
      </c>
      <c r="J127" s="28">
        <f>+I127-G127</f>
        <v>3466.0041200000001</v>
      </c>
    </row>
    <row r="128" spans="1:10" x14ac:dyDescent="0.3">
      <c r="A128" s="1" t="s">
        <v>228</v>
      </c>
      <c r="B128" s="27" t="s">
        <v>229</v>
      </c>
      <c r="C128" s="28">
        <v>5868</v>
      </c>
      <c r="D128" s="28">
        <v>4430.2251799999995</v>
      </c>
      <c r="E128" s="29">
        <f t="shared" si="15"/>
        <v>0.75498043285616889</v>
      </c>
      <c r="F128" s="28">
        <v>29340</v>
      </c>
      <c r="G128" s="28">
        <v>27555.210230000001</v>
      </c>
      <c r="H128" s="29">
        <f t="shared" si="16"/>
        <v>0.93916871949556924</v>
      </c>
      <c r="I128" s="28">
        <v>70416</v>
      </c>
      <c r="J128" s="28">
        <f t="shared" si="17"/>
        <v>42860.789770000003</v>
      </c>
    </row>
    <row r="129" spans="1:10" x14ac:dyDescent="0.3">
      <c r="B129" s="24" t="s">
        <v>230</v>
      </c>
      <c r="C129" s="32">
        <f>SUM(C98:C128)</f>
        <v>205630</v>
      </c>
      <c r="D129" s="32">
        <f>SUM(D98:D128)</f>
        <v>183862.35040000002</v>
      </c>
      <c r="E129" s="29">
        <f>IF(C129=0,0,1-((C129-D129)/ABS(C129)))</f>
        <v>0.89414166415406326</v>
      </c>
      <c r="F129" s="32">
        <f>SUM(F98:F128)</f>
        <v>1026437</v>
      </c>
      <c r="G129" s="32">
        <f>SUM(G98:G128)</f>
        <v>942089.52415000007</v>
      </c>
      <c r="H129" s="29">
        <f>IF(F129=0,0,1-((F129-G129)/ABS(F129)))</f>
        <v>0.91782498502099985</v>
      </c>
      <c r="I129" s="32">
        <f>SUM(I98:I128)</f>
        <v>2503714</v>
      </c>
      <c r="J129" s="32">
        <f>SUM(J98:J128)</f>
        <v>1561624.4758499998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1" t="s">
        <v>232</v>
      </c>
      <c r="B131" s="27" t="s">
        <v>233</v>
      </c>
      <c r="C131" s="28">
        <v>0</v>
      </c>
      <c r="D131" s="28">
        <v>0</v>
      </c>
      <c r="E131" s="29">
        <f t="shared" ref="E131:E137" si="18">IF(C131=0,0,1-((C131-D131)/ABS(C131)))</f>
        <v>0</v>
      </c>
      <c r="F131" s="28">
        <v>0</v>
      </c>
      <c r="G131" s="28">
        <v>0</v>
      </c>
      <c r="H131" s="29">
        <f t="shared" ref="H131:H137" si="19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1" t="s">
        <v>234</v>
      </c>
      <c r="B132" s="27" t="s">
        <v>235</v>
      </c>
      <c r="C132" s="28">
        <v>0</v>
      </c>
      <c r="D132" s="28">
        <v>0</v>
      </c>
      <c r="E132" s="29">
        <f t="shared" si="18"/>
        <v>0</v>
      </c>
      <c r="F132" s="28">
        <v>0</v>
      </c>
      <c r="G132" s="28">
        <v>0</v>
      </c>
      <c r="H132" s="29">
        <f t="shared" si="19"/>
        <v>0</v>
      </c>
      <c r="I132" s="28"/>
      <c r="J132" s="28"/>
    </row>
    <row r="133" spans="1:10" x14ac:dyDescent="0.3">
      <c r="A133" s="26" t="s">
        <v>236</v>
      </c>
      <c r="B133" s="27" t="s">
        <v>237</v>
      </c>
      <c r="C133" s="28">
        <v>0</v>
      </c>
      <c r="D133" s="28">
        <v>0</v>
      </c>
      <c r="E133" s="29">
        <f t="shared" si="18"/>
        <v>0</v>
      </c>
      <c r="F133" s="28">
        <v>0</v>
      </c>
      <c r="G133" s="28">
        <v>0</v>
      </c>
      <c r="H133" s="29">
        <f t="shared" si="19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0</v>
      </c>
      <c r="D134" s="32">
        <f>SUM(D131:D133)</f>
        <v>0</v>
      </c>
      <c r="E134" s="33">
        <f t="shared" si="18"/>
        <v>0</v>
      </c>
      <c r="F134" s="32">
        <f>SUM(F131:F133)</f>
        <v>0</v>
      </c>
      <c r="G134" s="32">
        <f>SUM(G131:G133)</f>
        <v>0</v>
      </c>
      <c r="H134" s="33">
        <f t="shared" si="19"/>
        <v>0</v>
      </c>
      <c r="I134" s="32">
        <f>SUM(I131:I133)</f>
        <v>0</v>
      </c>
      <c r="J134" s="32">
        <f>SUM(J131:J133)</f>
        <v>0</v>
      </c>
    </row>
    <row r="135" spans="1:10" x14ac:dyDescent="0.3">
      <c r="B135" s="24" t="s">
        <v>239</v>
      </c>
      <c r="C135" s="32">
        <f>+C96+C129+C134</f>
        <v>266936</v>
      </c>
      <c r="D135" s="32">
        <f>+D134+D129+D96</f>
        <v>258780.27182000002</v>
      </c>
      <c r="E135" s="33">
        <f t="shared" si="18"/>
        <v>0.96944687797824203</v>
      </c>
      <c r="F135" s="32">
        <f>+F134+F129+F96</f>
        <v>1335923</v>
      </c>
      <c r="G135" s="32">
        <f>+G134+G129+G96</f>
        <v>1245937.9486800001</v>
      </c>
      <c r="H135" s="33">
        <f t="shared" si="19"/>
        <v>0.93264203751264119</v>
      </c>
      <c r="I135" s="32">
        <f>+I134+I129+I96</f>
        <v>3231722</v>
      </c>
      <c r="J135" s="32">
        <f>+J96+J129+J134</f>
        <v>1985784.0513199999</v>
      </c>
    </row>
    <row r="136" spans="1:10" x14ac:dyDescent="0.3">
      <c r="B136" s="24" t="s">
        <v>240</v>
      </c>
      <c r="C136" s="32">
        <f>+C135+C87</f>
        <v>869328</v>
      </c>
      <c r="D136" s="32">
        <f>+D135+D87</f>
        <v>756224.39279000007</v>
      </c>
      <c r="E136" s="33">
        <f t="shared" si="18"/>
        <v>0.86989535916247962</v>
      </c>
      <c r="F136" s="32">
        <f>+F135+F87</f>
        <v>4240024</v>
      </c>
      <c r="G136" s="32">
        <f>+G135+G87</f>
        <v>3758528.3218600005</v>
      </c>
      <c r="H136" s="33">
        <f t="shared" si="19"/>
        <v>0.88644034134240757</v>
      </c>
      <c r="I136" s="32">
        <f>+I135+I87</f>
        <v>10207766</v>
      </c>
      <c r="J136" s="32">
        <f>+J135+J87</f>
        <v>6449237.6781399986</v>
      </c>
    </row>
    <row r="137" spans="1:10" x14ac:dyDescent="0.3">
      <c r="B137" s="24" t="s">
        <v>241</v>
      </c>
      <c r="C137" s="32">
        <f>+C34-C136</f>
        <v>22147</v>
      </c>
      <c r="D137" s="32">
        <f>+D34-D136</f>
        <v>-84381.31659000006</v>
      </c>
      <c r="E137" s="33">
        <f t="shared" si="18"/>
        <v>-3.8100562870817747</v>
      </c>
      <c r="F137" s="32">
        <f>+F34-F136</f>
        <v>187318</v>
      </c>
      <c r="G137" s="32">
        <f>+G34-G136</f>
        <v>-176267.74275000021</v>
      </c>
      <c r="H137" s="33">
        <f t="shared" si="19"/>
        <v>-0.94100803313082682</v>
      </c>
      <c r="I137" s="32">
        <f>+I34-I136</f>
        <v>700186</v>
      </c>
      <c r="J137" s="32">
        <f>+J34-J136</f>
        <v>876453.74275000114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1" t="s">
        <v>244</v>
      </c>
      <c r="B140" s="27" t="s">
        <v>245</v>
      </c>
      <c r="C140" s="28">
        <v>0</v>
      </c>
      <c r="D140" s="28">
        <v>0</v>
      </c>
      <c r="E140" s="29">
        <f t="shared" ref="E140:E145" si="20">IF(C140=0,0,1-((C140-D140)/ABS(C140)))</f>
        <v>0</v>
      </c>
      <c r="F140" s="28">
        <v>0</v>
      </c>
      <c r="G140" s="28">
        <v>0</v>
      </c>
      <c r="H140" s="29">
        <f t="shared" ref="H140:H145" si="21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1" t="s">
        <v>246</v>
      </c>
      <c r="B141" s="27" t="s">
        <v>247</v>
      </c>
      <c r="C141" s="28">
        <v>0</v>
      </c>
      <c r="D141" s="28">
        <v>52.099239999999995</v>
      </c>
      <c r="E141" s="29">
        <f t="shared" si="20"/>
        <v>0</v>
      </c>
      <c r="F141" s="28">
        <v>0</v>
      </c>
      <c r="G141" s="28">
        <v>325.76231999999999</v>
      </c>
      <c r="H141" s="29">
        <f t="shared" si="21"/>
        <v>0</v>
      </c>
      <c r="I141" s="28">
        <v>0</v>
      </c>
      <c r="J141" s="28">
        <f>+I141-G141</f>
        <v>-325.76231999999999</v>
      </c>
    </row>
    <row r="142" spans="1:10" x14ac:dyDescent="0.3">
      <c r="A142" s="1" t="s">
        <v>248</v>
      </c>
      <c r="B142" s="27" t="s">
        <v>249</v>
      </c>
      <c r="C142" s="28">
        <v>429</v>
      </c>
      <c r="D142" s="28">
        <v>381.23010999999997</v>
      </c>
      <c r="E142" s="29">
        <f t="shared" si="20"/>
        <v>0.88864827505827493</v>
      </c>
      <c r="F142" s="28">
        <v>2145</v>
      </c>
      <c r="G142" s="28">
        <v>4676.25432</v>
      </c>
      <c r="H142" s="29">
        <f t="shared" si="21"/>
        <v>2.180071944055944</v>
      </c>
      <c r="I142" s="28">
        <v>7195</v>
      </c>
      <c r="J142" s="28">
        <f>+I142-G142</f>
        <v>2518.74568</v>
      </c>
    </row>
    <row r="143" spans="1:10" x14ac:dyDescent="0.3">
      <c r="A143" s="1" t="s">
        <v>250</v>
      </c>
      <c r="B143" s="27" t="s">
        <v>251</v>
      </c>
      <c r="C143" s="28"/>
      <c r="D143" s="28"/>
      <c r="E143" s="29">
        <f t="shared" si="20"/>
        <v>0</v>
      </c>
      <c r="F143" s="28"/>
      <c r="G143" s="28"/>
      <c r="H143" s="29">
        <f t="shared" si="21"/>
        <v>0</v>
      </c>
      <c r="I143" s="28"/>
      <c r="J143" s="28"/>
    </row>
    <row r="144" spans="1:10" x14ac:dyDescent="0.3">
      <c r="A144" s="1" t="s">
        <v>252</v>
      </c>
      <c r="B144" s="27" t="s">
        <v>253</v>
      </c>
      <c r="C144" s="28">
        <v>17</v>
      </c>
      <c r="D144" s="28">
        <v>0</v>
      </c>
      <c r="E144" s="29">
        <f t="shared" si="20"/>
        <v>0</v>
      </c>
      <c r="F144" s="28">
        <v>85</v>
      </c>
      <c r="G144" s="28">
        <v>0</v>
      </c>
      <c r="H144" s="29">
        <f t="shared" si="21"/>
        <v>0</v>
      </c>
      <c r="I144" s="28">
        <v>204</v>
      </c>
      <c r="J144" s="28">
        <f>+I144-G144</f>
        <v>204</v>
      </c>
    </row>
    <row r="145" spans="1:11" x14ac:dyDescent="0.3">
      <c r="B145" s="24" t="s">
        <v>254</v>
      </c>
      <c r="C145" s="32">
        <f>SUM(C140:C144)</f>
        <v>446</v>
      </c>
      <c r="D145" s="32">
        <f>SUM(D140:D144)</f>
        <v>433.32934999999998</v>
      </c>
      <c r="E145" s="33">
        <f t="shared" si="20"/>
        <v>0.97159047085201788</v>
      </c>
      <c r="F145" s="32">
        <f>SUM(F140:F144)</f>
        <v>2230</v>
      </c>
      <c r="G145" s="32">
        <f>SUM(G140:G144)</f>
        <v>5002.0166399999998</v>
      </c>
      <c r="H145" s="33">
        <f t="shared" si="21"/>
        <v>2.2430567892376683</v>
      </c>
      <c r="I145" s="32">
        <f>SUM(I140:I144)</f>
        <v>7399</v>
      </c>
      <c r="J145" s="32">
        <f>SUM(J140:J144)</f>
        <v>2396.9833600000002</v>
      </c>
    </row>
    <row r="146" spans="1:11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1" x14ac:dyDescent="0.3">
      <c r="A147" s="1" t="s">
        <v>256</v>
      </c>
      <c r="B147" s="27" t="s">
        <v>257</v>
      </c>
      <c r="C147" s="28">
        <v>4849</v>
      </c>
      <c r="D147" s="28">
        <v>3769.9121299999997</v>
      </c>
      <c r="E147" s="29">
        <f t="shared" ref="E147:E152" si="22">IF(C147=0,0,1-((C147-D147)/ABS(C147)))</f>
        <v>0.7774617714992782</v>
      </c>
      <c r="F147" s="28">
        <v>24247</v>
      </c>
      <c r="G147" s="28">
        <v>25531.489320000001</v>
      </c>
      <c r="H147" s="29">
        <f t="shared" ref="H147:H152" si="23">IF(F147=0,0,1-((F147-G147)/ABS(F147)))</f>
        <v>1.0529751853837588</v>
      </c>
      <c r="I147" s="28">
        <v>58190</v>
      </c>
      <c r="J147" s="28">
        <f>+I147-G147</f>
        <v>32658.510679999999</v>
      </c>
    </row>
    <row r="148" spans="1:11" x14ac:dyDescent="0.3">
      <c r="A148" s="1" t="s">
        <v>258</v>
      </c>
      <c r="B148" s="27" t="s">
        <v>259</v>
      </c>
      <c r="C148" s="28">
        <v>0</v>
      </c>
      <c r="D148" s="28">
        <v>192.32400000000001</v>
      </c>
      <c r="E148" s="29">
        <f t="shared" si="22"/>
        <v>0</v>
      </c>
      <c r="F148" s="28">
        <v>0</v>
      </c>
      <c r="G148" s="28">
        <v>889.06262000000004</v>
      </c>
      <c r="H148" s="29">
        <f t="shared" si="23"/>
        <v>0</v>
      </c>
      <c r="I148" s="28">
        <v>0</v>
      </c>
      <c r="J148" s="28">
        <f>+I148-G148</f>
        <v>-889.06262000000004</v>
      </c>
    </row>
    <row r="149" spans="1:11" x14ac:dyDescent="0.3">
      <c r="A149" s="1" t="s">
        <v>260</v>
      </c>
      <c r="B149" s="27" t="s">
        <v>261</v>
      </c>
      <c r="C149" s="28">
        <v>35353</v>
      </c>
      <c r="D149" s="28">
        <v>37953.835810000004</v>
      </c>
      <c r="E149" s="29">
        <f t="shared" si="22"/>
        <v>1.073567612649563</v>
      </c>
      <c r="F149" s="28">
        <v>169418</v>
      </c>
      <c r="G149" s="28">
        <v>174677.77997</v>
      </c>
      <c r="H149" s="29">
        <f t="shared" si="23"/>
        <v>1.0310461696513948</v>
      </c>
      <c r="I149" s="28">
        <v>417659</v>
      </c>
      <c r="J149" s="28">
        <f>+I149-G149</f>
        <v>242981.22003</v>
      </c>
    </row>
    <row r="150" spans="1:11" x14ac:dyDescent="0.3">
      <c r="A150" s="1" t="s">
        <v>262</v>
      </c>
      <c r="B150" s="27" t="s">
        <v>263</v>
      </c>
      <c r="C150" s="28"/>
      <c r="D150" s="28"/>
      <c r="E150" s="29">
        <f t="shared" si="22"/>
        <v>0</v>
      </c>
      <c r="F150" s="28"/>
      <c r="G150" s="28"/>
      <c r="H150" s="29">
        <f t="shared" si="23"/>
        <v>0</v>
      </c>
      <c r="I150" s="28"/>
      <c r="J150" s="28"/>
    </row>
    <row r="151" spans="1:11" x14ac:dyDescent="0.3">
      <c r="B151" s="24" t="s">
        <v>264</v>
      </c>
      <c r="C151" s="32">
        <f>SUM(C147:C150)</f>
        <v>40202</v>
      </c>
      <c r="D151" s="32">
        <f>SUM(D147:D150)</f>
        <v>41916.071940000002</v>
      </c>
      <c r="E151" s="33">
        <f t="shared" si="22"/>
        <v>1.0426364842545148</v>
      </c>
      <c r="F151" s="32">
        <f>SUM(F147:F150)</f>
        <v>193665</v>
      </c>
      <c r="G151" s="32">
        <f>SUM(G147:G150)</f>
        <v>201098.33191000001</v>
      </c>
      <c r="H151" s="33">
        <f t="shared" si="23"/>
        <v>1.0383824227919345</v>
      </c>
      <c r="I151" s="32">
        <f>SUM(I147:I150)</f>
        <v>475849</v>
      </c>
      <c r="J151" s="32">
        <f>SUM(J147:J150)</f>
        <v>274750.66808999999</v>
      </c>
    </row>
    <row r="152" spans="1:11" x14ac:dyDescent="0.3">
      <c r="B152" s="24" t="s">
        <v>265</v>
      </c>
      <c r="C152" s="32">
        <f>+C137+C145-C151</f>
        <v>-17609</v>
      </c>
      <c r="D152" s="32">
        <f>+D137+D145-D151</f>
        <v>-125864.05918000007</v>
      </c>
      <c r="E152" s="33">
        <f t="shared" si="22"/>
        <v>-5.1477119189051095</v>
      </c>
      <c r="F152" s="32">
        <f>+F137+F145-F151</f>
        <v>-4117</v>
      </c>
      <c r="G152" s="32">
        <f>+G137+G145-G151</f>
        <v>-372364.05802000023</v>
      </c>
      <c r="H152" s="33">
        <f t="shared" si="23"/>
        <v>-88.445484095215022</v>
      </c>
      <c r="I152" s="32">
        <f>+I137+I145-I151</f>
        <v>231736</v>
      </c>
      <c r="J152" s="32">
        <f>+J137+J145-J151</f>
        <v>604100.05802000104</v>
      </c>
    </row>
    <row r="153" spans="1:11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1" x14ac:dyDescent="0.3">
      <c r="A154" s="1" t="s">
        <v>267</v>
      </c>
      <c r="B154" s="27" t="s">
        <v>268</v>
      </c>
      <c r="C154" s="28">
        <v>-6609</v>
      </c>
      <c r="D154" s="28">
        <v>0</v>
      </c>
      <c r="E154" s="29">
        <f>IF(C154=0,0,1-((C154-D154)/ABS(C154)))</f>
        <v>2</v>
      </c>
      <c r="F154" s="28">
        <v>-1535</v>
      </c>
      <c r="G154" s="28">
        <v>0</v>
      </c>
      <c r="H154" s="29">
        <f>IF(F154=0,0,1-((F154-G154)/ABS(F154)))</f>
        <v>2</v>
      </c>
      <c r="I154" s="28">
        <v>86156</v>
      </c>
      <c r="J154" s="28">
        <f>+I154-G154</f>
        <v>86156</v>
      </c>
      <c r="K154" s="44"/>
    </row>
    <row r="155" spans="1:11" x14ac:dyDescent="0.3">
      <c r="B155" s="24" t="s">
        <v>269</v>
      </c>
      <c r="C155" s="32">
        <f>SUM(C154)</f>
        <v>-6609</v>
      </c>
      <c r="D155" s="32">
        <f>SUM(D154)</f>
        <v>0</v>
      </c>
      <c r="E155" s="29">
        <f>IF(C155=0,0,1-((C155-D155)/ABS(C155)))</f>
        <v>2</v>
      </c>
      <c r="F155" s="32">
        <f>SUM(F154)</f>
        <v>-1535</v>
      </c>
      <c r="G155" s="32">
        <f>SUM(G154)</f>
        <v>0</v>
      </c>
      <c r="H155" s="29">
        <f>IF(F155=0,0,1-((F155-G155)/ABS(F155)))</f>
        <v>2</v>
      </c>
      <c r="I155" s="32">
        <f>SUM(I154)</f>
        <v>86156</v>
      </c>
      <c r="J155" s="32">
        <f>+I155-G155</f>
        <v>86156</v>
      </c>
      <c r="K155" s="30"/>
    </row>
    <row r="156" spans="1:11" x14ac:dyDescent="0.3">
      <c r="B156" s="45" t="s">
        <v>270</v>
      </c>
      <c r="C156" s="46">
        <f>+C152-C155</f>
        <v>-11000</v>
      </c>
      <c r="D156" s="46">
        <f>+D152-D155</f>
        <v>-125864.05918000007</v>
      </c>
      <c r="E156" s="47">
        <f>IF(C156=0,0,1-((C156-D156)/ABS(C156)))</f>
        <v>-9.4421871981818253</v>
      </c>
      <c r="F156" s="46">
        <f>+F152-F155</f>
        <v>-2582</v>
      </c>
      <c r="G156" s="46">
        <f>+G152-G155</f>
        <v>-372364.05802000023</v>
      </c>
      <c r="H156" s="47">
        <f>IF(F156=0,0,1-((F156-G156)/ABS(F156)))</f>
        <v>-142.21535941905509</v>
      </c>
      <c r="I156" s="46">
        <f>+I152-I155</f>
        <v>145580</v>
      </c>
      <c r="J156" s="46">
        <f>+J152-J155</f>
        <v>517944.05802000104</v>
      </c>
      <c r="K156" s="30"/>
    </row>
    <row r="157" spans="1:11" s="49" customFormat="1" x14ac:dyDescent="0.3">
      <c r="A157" s="48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1" s="49" customFormat="1" x14ac:dyDescent="0.3">
      <c r="A158" s="48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1" x14ac:dyDescent="0.3">
      <c r="C159" s="38"/>
      <c r="D159" s="40"/>
      <c r="E159" s="29"/>
      <c r="F159" s="38"/>
      <c r="G159" s="38"/>
      <c r="H159" s="29"/>
      <c r="I159" s="28"/>
      <c r="J159" s="38"/>
    </row>
    <row r="160" spans="1:11" x14ac:dyDescent="0.3">
      <c r="A160" s="51"/>
      <c r="B160" s="24" t="s">
        <v>271</v>
      </c>
      <c r="C160" s="32">
        <f>+C137+C46+C66+C94+C95</f>
        <v>76082</v>
      </c>
      <c r="D160" s="32">
        <f>+D137+D46+D66+D94+D95</f>
        <v>-32486.612690000064</v>
      </c>
      <c r="E160" s="29">
        <f>IF(C160=0,0,1-((C160-D160)/ABS(C160)))</f>
        <v>-0.42699472529639171</v>
      </c>
      <c r="F160" s="32">
        <f>+F137+F46+F66+F94+F95</f>
        <v>450147</v>
      </c>
      <c r="G160" s="32">
        <f>+G137+G46+G66+G94+G95</f>
        <v>80662.281409999792</v>
      </c>
      <c r="H160" s="29">
        <f>IF(F160=0,0,1-((F160-G160)/ABS(F160)))</f>
        <v>0.1791909785247926</v>
      </c>
      <c r="I160" s="32">
        <f>+I137+I46+I66+I94+I95</f>
        <v>1326557</v>
      </c>
      <c r="J160" s="32">
        <f>+J137+J46+J66+J94+J95</f>
        <v>1245894.7185900011</v>
      </c>
    </row>
    <row r="161" spans="1:10" x14ac:dyDescent="0.3">
      <c r="A161" s="51"/>
      <c r="B161" s="24" t="s">
        <v>272</v>
      </c>
      <c r="C161" s="32">
        <f>+C41+C58+C90+C91+C98+C100</f>
        <v>325392</v>
      </c>
      <c r="D161" s="32">
        <f>+D41+D58+D90+D91+D98+D100</f>
        <v>306055.25900000002</v>
      </c>
      <c r="E161" s="29">
        <f>IF(C161=0,0,1-((C161-D161)/ABS(C161)))</f>
        <v>0.94057401226827952</v>
      </c>
      <c r="F161" s="32">
        <f>+F41+F58+F90+F91+F98+F100</f>
        <v>1591414</v>
      </c>
      <c r="G161" s="32">
        <f>+G41+G58+G90+G91+G98+G100</f>
        <v>1469179.9619999998</v>
      </c>
      <c r="H161" s="29">
        <f>IF(F161=0,0,1-((F161-G161)/ABS(F161)))</f>
        <v>0.92319155292086141</v>
      </c>
      <c r="I161" s="32">
        <f>+I41+I58+I90+I91+I98+I100</f>
        <v>3845210</v>
      </c>
      <c r="J161" s="32">
        <f>+J41+J58+J90+J91+J98+J100</f>
        <v>2376030.0380000002</v>
      </c>
    </row>
    <row r="162" spans="1:10" x14ac:dyDescent="0.3">
      <c r="A162" s="51"/>
      <c r="B162" s="24" t="s">
        <v>273</v>
      </c>
      <c r="C162" s="32">
        <f>+C42+C59+C92+C99+C101</f>
        <v>167961</v>
      </c>
      <c r="D162" s="32">
        <f>+D42+D59+D92+D99+D101</f>
        <v>150477.674</v>
      </c>
      <c r="E162" s="29">
        <f>IF(C162=0,0,1-((C162-D162)/ABS(C162)))</f>
        <v>0.89590841921636566</v>
      </c>
      <c r="F162" s="32">
        <f>+F42+F59+F92+F99+F101</f>
        <v>822344</v>
      </c>
      <c r="G162" s="32">
        <f>+G42+G59+G92+G99+G101</f>
        <v>705425.25899999996</v>
      </c>
      <c r="H162" s="29">
        <f>IF(F162=0,0,1-((F162-G162)/ABS(F162)))</f>
        <v>0.85782258884359819</v>
      </c>
      <c r="I162" s="32">
        <f>+I42+I59+I92+I99+I101</f>
        <v>2002807</v>
      </c>
      <c r="J162" s="32">
        <f>+J42+J59+J92+J99+J101</f>
        <v>1297381.7409999999</v>
      </c>
    </row>
    <row r="163" spans="1:10" x14ac:dyDescent="0.3">
      <c r="A163" s="51"/>
      <c r="B163" s="24" t="s">
        <v>274</v>
      </c>
      <c r="C163" s="32">
        <f>+C161+C162</f>
        <v>493353</v>
      </c>
      <c r="D163" s="32">
        <f>+D161+D162</f>
        <v>456532.93300000002</v>
      </c>
      <c r="E163" s="29">
        <f>IF(C163=0,0,1-((C163-D163)/ABS(C163)))</f>
        <v>0.92536770426043835</v>
      </c>
      <c r="F163" s="32">
        <f>+F161+F162</f>
        <v>2413758</v>
      </c>
      <c r="G163" s="32">
        <f>+G161+G162</f>
        <v>2174605.2209999999</v>
      </c>
      <c r="H163" s="29">
        <f>IF(F163=0,0,1-((F163-G163)/ABS(F163)))</f>
        <v>0.90092097923652659</v>
      </c>
      <c r="I163" s="32">
        <f>+I161+I162</f>
        <v>5848017</v>
      </c>
      <c r="J163" s="32">
        <f>+J161+J162</f>
        <v>3673411.7790000001</v>
      </c>
    </row>
    <row r="164" spans="1:10" x14ac:dyDescent="0.3">
      <c r="A164" s="1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51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51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51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51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51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51"/>
      <c r="D170" s="30"/>
      <c r="E170" s="55"/>
      <c r="F170" s="38"/>
      <c r="G170" s="38"/>
      <c r="H170" s="55"/>
      <c r="I170" s="38"/>
      <c r="J170" s="38"/>
    </row>
    <row r="171" spans="1:10" x14ac:dyDescent="0.3">
      <c r="A171" s="51"/>
      <c r="E171" s="55"/>
      <c r="F171" s="38"/>
      <c r="G171" s="38"/>
      <c r="H171" s="55"/>
      <c r="I171" s="38"/>
      <c r="J171" s="38"/>
    </row>
    <row r="172" spans="1:10" x14ac:dyDescent="0.3">
      <c r="A172" s="51"/>
      <c r="D172" s="30"/>
      <c r="E172" s="55"/>
      <c r="H172" s="55"/>
      <c r="I172" s="38"/>
      <c r="J172" s="38"/>
    </row>
    <row r="173" spans="1:10" x14ac:dyDescent="0.3">
      <c r="A173" s="51"/>
      <c r="E173" s="55"/>
      <c r="H173" s="55"/>
      <c r="I173" s="38"/>
      <c r="J173" s="38"/>
    </row>
    <row r="174" spans="1:10" x14ac:dyDescent="0.3">
      <c r="A174" s="51"/>
      <c r="E174" s="55"/>
      <c r="H174" s="55"/>
      <c r="I174" s="38"/>
      <c r="J174" s="38"/>
    </row>
    <row r="175" spans="1:10" x14ac:dyDescent="0.3">
      <c r="A175" s="51"/>
      <c r="E175" s="55"/>
      <c r="H175" s="55"/>
      <c r="I175" s="38"/>
      <c r="J175" s="38"/>
    </row>
    <row r="176" spans="1:10" x14ac:dyDescent="0.3">
      <c r="A176" s="51"/>
      <c r="E176" s="55"/>
      <c r="H176" s="55"/>
      <c r="I176" s="38"/>
      <c r="J176" s="38"/>
    </row>
    <row r="177" spans="1:10" x14ac:dyDescent="0.3">
      <c r="A177" s="51"/>
      <c r="E177" s="55"/>
      <c r="H177" s="55"/>
      <c r="I177" s="38"/>
      <c r="J177" s="38"/>
    </row>
    <row r="178" spans="1:10" x14ac:dyDescent="0.3">
      <c r="A178" s="51"/>
      <c r="B178" s="6"/>
      <c r="E178" s="55"/>
      <c r="H178" s="55"/>
      <c r="I178" s="38"/>
      <c r="J178" s="38"/>
    </row>
    <row r="179" spans="1:10" x14ac:dyDescent="0.3">
      <c r="A179" s="51"/>
      <c r="B179" s="6"/>
      <c r="E179" s="55"/>
      <c r="H179" s="55"/>
      <c r="I179" s="38"/>
      <c r="J179" s="38"/>
    </row>
    <row r="180" spans="1:10" x14ac:dyDescent="0.3">
      <c r="A180" s="51"/>
      <c r="B180" s="6"/>
      <c r="E180" s="55"/>
      <c r="H180" s="55"/>
      <c r="I180" s="38"/>
      <c r="J180" s="38"/>
    </row>
    <row r="181" spans="1:10" x14ac:dyDescent="0.3">
      <c r="A181" s="51"/>
      <c r="B181" s="6"/>
      <c r="E181" s="55"/>
      <c r="H181" s="55"/>
      <c r="I181" s="38"/>
      <c r="J181" s="38"/>
    </row>
    <row r="182" spans="1:10" x14ac:dyDescent="0.3">
      <c r="A182" s="51"/>
      <c r="B182" s="6"/>
      <c r="E182" s="55"/>
      <c r="H182" s="55"/>
      <c r="I182" s="38"/>
      <c r="J182" s="38"/>
    </row>
    <row r="183" spans="1:10" x14ac:dyDescent="0.3">
      <c r="A183" s="51"/>
      <c r="B183" s="6"/>
      <c r="E183" s="55"/>
      <c r="H183" s="55"/>
      <c r="I183" s="38"/>
      <c r="J183" s="38"/>
    </row>
    <row r="184" spans="1:10" x14ac:dyDescent="0.3">
      <c r="A184" s="51"/>
      <c r="B184" s="6"/>
      <c r="E184" s="55"/>
      <c r="H184" s="55"/>
      <c r="I184" s="38"/>
      <c r="J184" s="38"/>
    </row>
    <row r="185" spans="1:10" x14ac:dyDescent="0.3">
      <c r="A185" s="51"/>
      <c r="B185" s="6"/>
      <c r="E185" s="55"/>
      <c r="H185" s="55"/>
      <c r="I185" s="38"/>
      <c r="J185" s="38"/>
    </row>
    <row r="186" spans="1:10" x14ac:dyDescent="0.3">
      <c r="A186" s="51"/>
      <c r="B186" s="6"/>
      <c r="E186" s="55"/>
      <c r="H186" s="55"/>
      <c r="I186" s="38"/>
      <c r="J186" s="38"/>
    </row>
    <row r="187" spans="1:10" x14ac:dyDescent="0.3">
      <c r="A187" s="51"/>
      <c r="B187" s="6"/>
      <c r="E187" s="55"/>
      <c r="H187" s="55"/>
      <c r="I187" s="38"/>
      <c r="J187" s="38"/>
    </row>
    <row r="188" spans="1:10" x14ac:dyDescent="0.3">
      <c r="A188" s="51"/>
      <c r="B188" s="6"/>
      <c r="E188" s="55"/>
      <c r="H188" s="55"/>
      <c r="I188" s="38"/>
      <c r="J188" s="38"/>
    </row>
    <row r="189" spans="1:10" x14ac:dyDescent="0.3">
      <c r="A189" s="51"/>
      <c r="B189" s="6"/>
      <c r="E189" s="55"/>
      <c r="H189" s="55"/>
      <c r="I189" s="38"/>
      <c r="J189" s="38"/>
    </row>
    <row r="190" spans="1:10" x14ac:dyDescent="0.3">
      <c r="A190" s="51"/>
      <c r="B190" s="6"/>
      <c r="E190" s="55"/>
      <c r="H190" s="55"/>
      <c r="I190" s="38"/>
      <c r="J190" s="38"/>
    </row>
    <row r="191" spans="1:10" x14ac:dyDescent="0.3">
      <c r="A191" s="51"/>
      <c r="B191" s="6"/>
      <c r="E191" s="55"/>
      <c r="H191" s="55"/>
      <c r="I191" s="38"/>
      <c r="J191" s="38"/>
    </row>
    <row r="192" spans="1:10" x14ac:dyDescent="0.3">
      <c r="A192" s="51"/>
      <c r="B192" s="6"/>
      <c r="E192" s="55"/>
      <c r="H192" s="55"/>
      <c r="I192" s="38"/>
      <c r="J192" s="38"/>
    </row>
    <row r="193" spans="1:10" x14ac:dyDescent="0.3">
      <c r="A193" s="51"/>
      <c r="B193" s="6"/>
      <c r="E193" s="55"/>
      <c r="H193" s="55"/>
      <c r="I193" s="38"/>
      <c r="J193" s="38"/>
    </row>
    <row r="194" spans="1:10" x14ac:dyDescent="0.3">
      <c r="A194" s="51"/>
      <c r="B194" s="6"/>
      <c r="E194" s="55"/>
      <c r="H194" s="55"/>
      <c r="I194" s="38"/>
      <c r="J194" s="38"/>
    </row>
    <row r="195" spans="1:10" x14ac:dyDescent="0.3">
      <c r="A195" s="51"/>
      <c r="B195" s="6"/>
      <c r="E195" s="55"/>
      <c r="H195" s="55"/>
      <c r="I195" s="38"/>
      <c r="J195" s="38"/>
    </row>
    <row r="196" spans="1:10" x14ac:dyDescent="0.3">
      <c r="A196" s="51"/>
      <c r="B196" s="6"/>
      <c r="E196" s="55"/>
      <c r="H196" s="55"/>
      <c r="I196" s="38"/>
      <c r="J196" s="38"/>
    </row>
    <row r="197" spans="1:10" x14ac:dyDescent="0.3">
      <c r="A197" s="51"/>
      <c r="B197" s="6"/>
      <c r="E197" s="55"/>
      <c r="H197" s="55"/>
      <c r="I197" s="38"/>
      <c r="J197" s="38"/>
    </row>
    <row r="198" spans="1:10" x14ac:dyDescent="0.3">
      <c r="A198" s="51"/>
      <c r="B198" s="6"/>
      <c r="E198" s="55"/>
      <c r="H198" s="55"/>
      <c r="I198" s="38"/>
      <c r="J198" s="38"/>
    </row>
    <row r="199" spans="1:10" x14ac:dyDescent="0.3">
      <c r="A199" s="51"/>
      <c r="B199" s="6"/>
      <c r="E199" s="55"/>
      <c r="H199" s="55"/>
      <c r="I199" s="38"/>
      <c r="J199" s="38"/>
    </row>
    <row r="200" spans="1:10" x14ac:dyDescent="0.3">
      <c r="A200" s="51"/>
      <c r="B200" s="6"/>
      <c r="E200" s="55"/>
      <c r="H200" s="55"/>
      <c r="I200" s="38"/>
      <c r="J200" s="38"/>
    </row>
    <row r="201" spans="1:10" x14ac:dyDescent="0.3">
      <c r="A201" s="51"/>
      <c r="B201" s="6"/>
      <c r="E201" s="55"/>
      <c r="H201" s="55"/>
      <c r="I201" s="38"/>
      <c r="J201" s="38"/>
    </row>
    <row r="202" spans="1:10" x14ac:dyDescent="0.3">
      <c r="A202" s="51"/>
      <c r="B202" s="6"/>
      <c r="E202" s="55"/>
      <c r="H202" s="55"/>
      <c r="I202" s="38"/>
      <c r="J202" s="38"/>
    </row>
    <row r="203" spans="1:10" x14ac:dyDescent="0.3">
      <c r="A203" s="51"/>
      <c r="B203" s="6"/>
      <c r="E203" s="55"/>
      <c r="H203" s="55"/>
      <c r="I203" s="38"/>
      <c r="J203" s="38"/>
    </row>
    <row r="204" spans="1:10" x14ac:dyDescent="0.3">
      <c r="A204" s="51"/>
      <c r="B204" s="6"/>
      <c r="E204" s="55"/>
      <c r="H204" s="55"/>
      <c r="I204" s="38"/>
      <c r="J204" s="38"/>
    </row>
    <row r="205" spans="1:10" x14ac:dyDescent="0.3">
      <c r="A205" s="51"/>
      <c r="B205" s="6"/>
      <c r="E205" s="55"/>
      <c r="H205" s="55"/>
      <c r="I205" s="38"/>
      <c r="J205" s="38"/>
    </row>
    <row r="206" spans="1:10" x14ac:dyDescent="0.3">
      <c r="A206" s="51"/>
      <c r="B206" s="6"/>
      <c r="E206" s="55"/>
      <c r="H206" s="55"/>
      <c r="I206" s="38"/>
      <c r="J206" s="38"/>
    </row>
    <row r="207" spans="1:10" x14ac:dyDescent="0.3">
      <c r="A207" s="51"/>
      <c r="B207" s="6"/>
      <c r="E207" s="55"/>
      <c r="H207" s="55"/>
      <c r="I207" s="38"/>
      <c r="J207" s="38"/>
    </row>
    <row r="208" spans="1:10" x14ac:dyDescent="0.3">
      <c r="A208" s="51"/>
      <c r="B208" s="6"/>
      <c r="E208" s="55"/>
      <c r="H208" s="55"/>
      <c r="I208" s="38"/>
      <c r="J208" s="38"/>
    </row>
    <row r="209" spans="1:10" x14ac:dyDescent="0.3">
      <c r="A209" s="51"/>
      <c r="B209" s="6"/>
      <c r="E209" s="55"/>
      <c r="H209" s="55"/>
      <c r="I209" s="38"/>
      <c r="J209" s="38"/>
    </row>
    <row r="210" spans="1:10" x14ac:dyDescent="0.3">
      <c r="A210" s="51"/>
      <c r="B210" s="6"/>
      <c r="E210" s="55"/>
      <c r="H210" s="55"/>
      <c r="I210" s="38"/>
      <c r="J210" s="38"/>
    </row>
    <row r="211" spans="1:10" x14ac:dyDescent="0.3">
      <c r="A211" s="51"/>
      <c r="B211" s="6"/>
      <c r="E211" s="55"/>
      <c r="H211" s="55"/>
      <c r="I211" s="38"/>
      <c r="J211" s="38"/>
    </row>
    <row r="212" spans="1:10" x14ac:dyDescent="0.3">
      <c r="A212" s="51"/>
      <c r="B212" s="6"/>
      <c r="E212" s="55"/>
      <c r="H212" s="55"/>
      <c r="I212" s="38"/>
      <c r="J212" s="38"/>
    </row>
    <row r="213" spans="1:10" x14ac:dyDescent="0.3">
      <c r="A213" s="51"/>
      <c r="B213" s="6"/>
      <c r="E213" s="55"/>
      <c r="H213" s="55"/>
      <c r="I213" s="38"/>
      <c r="J213" s="38"/>
    </row>
    <row r="214" spans="1:10" x14ac:dyDescent="0.3">
      <c r="A214" s="51"/>
      <c r="B214" s="6"/>
      <c r="E214" s="55"/>
      <c r="H214" s="55"/>
      <c r="I214" s="38"/>
      <c r="J214" s="38"/>
    </row>
    <row r="215" spans="1:10" x14ac:dyDescent="0.3">
      <c r="A215" s="51"/>
      <c r="B215" s="6"/>
      <c r="E215" s="55"/>
      <c r="H215" s="55"/>
      <c r="I215" s="38"/>
      <c r="J215" s="38"/>
    </row>
    <row r="216" spans="1:10" x14ac:dyDescent="0.3">
      <c r="A216" s="51"/>
      <c r="B216" s="6"/>
      <c r="E216" s="55"/>
      <c r="H216" s="55"/>
      <c r="I216" s="38"/>
      <c r="J216" s="38"/>
    </row>
    <row r="217" spans="1:10" x14ac:dyDescent="0.3">
      <c r="A217" s="51"/>
      <c r="B217" s="6"/>
      <c r="E217" s="55"/>
      <c r="H217" s="55"/>
      <c r="I217" s="38"/>
      <c r="J217" s="38"/>
    </row>
    <row r="218" spans="1:10" x14ac:dyDescent="0.3">
      <c r="A218" s="51"/>
      <c r="B218" s="6"/>
      <c r="E218" s="55"/>
      <c r="H218" s="55"/>
      <c r="I218" s="38"/>
      <c r="J218" s="38"/>
    </row>
    <row r="219" spans="1:10" x14ac:dyDescent="0.3">
      <c r="A219" s="51"/>
      <c r="B219" s="6"/>
      <c r="E219" s="55"/>
      <c r="H219" s="55"/>
      <c r="I219" s="38"/>
      <c r="J219" s="38"/>
    </row>
    <row r="220" spans="1:10" x14ac:dyDescent="0.3">
      <c r="A220" s="51"/>
      <c r="B220" s="6"/>
      <c r="E220" s="55"/>
      <c r="H220" s="55"/>
      <c r="I220" s="38"/>
      <c r="J220" s="38"/>
    </row>
    <row r="221" spans="1:10" x14ac:dyDescent="0.3">
      <c r="A221" s="51"/>
      <c r="B221" s="6"/>
      <c r="E221" s="55"/>
      <c r="H221" s="55"/>
      <c r="I221" s="38"/>
      <c r="J221" s="38"/>
    </row>
    <row r="222" spans="1:10" x14ac:dyDescent="0.3">
      <c r="A222" s="51"/>
      <c r="B222" s="6"/>
      <c r="E222" s="55"/>
      <c r="H222" s="55"/>
      <c r="I222" s="38"/>
      <c r="J222" s="38"/>
    </row>
    <row r="223" spans="1:10" x14ac:dyDescent="0.3">
      <c r="A223" s="51"/>
      <c r="B223" s="6"/>
      <c r="E223" s="55"/>
      <c r="H223" s="55"/>
      <c r="I223" s="38"/>
      <c r="J223" s="38"/>
    </row>
    <row r="224" spans="1:10" x14ac:dyDescent="0.3">
      <c r="A224" s="51"/>
      <c r="B224" s="6"/>
      <c r="E224" s="55"/>
      <c r="H224" s="55"/>
      <c r="I224" s="38"/>
      <c r="J224" s="38"/>
    </row>
    <row r="225" spans="1:10" x14ac:dyDescent="0.3">
      <c r="A225" s="51"/>
      <c r="B225" s="6"/>
      <c r="E225" s="55"/>
      <c r="H225" s="55"/>
      <c r="I225" s="38"/>
      <c r="J225" s="38"/>
    </row>
    <row r="226" spans="1:10" x14ac:dyDescent="0.3">
      <c r="A226" s="51"/>
      <c r="B226" s="6"/>
      <c r="E226" s="55"/>
      <c r="H226" s="55"/>
      <c r="I226" s="38"/>
      <c r="J226" s="38"/>
    </row>
    <row r="227" spans="1:10" x14ac:dyDescent="0.3">
      <c r="A227" s="51"/>
      <c r="B227" s="6"/>
      <c r="E227" s="55"/>
      <c r="H227" s="55"/>
      <c r="I227" s="38"/>
      <c r="J227" s="38"/>
    </row>
    <row r="228" spans="1:10" x14ac:dyDescent="0.3">
      <c r="A228" s="51"/>
      <c r="B228" s="6"/>
      <c r="E228" s="55"/>
      <c r="H228" s="55"/>
      <c r="I228" s="38"/>
      <c r="J228" s="38"/>
    </row>
    <row r="229" spans="1:10" x14ac:dyDescent="0.3">
      <c r="A229" s="51"/>
      <c r="B229" s="6"/>
      <c r="E229" s="55"/>
      <c r="H229" s="55"/>
      <c r="I229" s="38"/>
      <c r="J229" s="38"/>
    </row>
    <row r="230" spans="1:10" x14ac:dyDescent="0.3">
      <c r="A230" s="51"/>
      <c r="B230" s="6"/>
      <c r="E230" s="55"/>
      <c r="H230" s="55"/>
      <c r="I230" s="38"/>
      <c r="J230" s="38"/>
    </row>
    <row r="231" spans="1:10" x14ac:dyDescent="0.3">
      <c r="A231" s="51"/>
      <c r="B231" s="6"/>
      <c r="E231" s="55"/>
      <c r="H231" s="55"/>
      <c r="I231" s="38"/>
      <c r="J231" s="38"/>
    </row>
    <row r="232" spans="1:10" x14ac:dyDescent="0.3">
      <c r="A232" s="51"/>
      <c r="B232" s="6"/>
      <c r="E232" s="55"/>
      <c r="H232" s="55"/>
      <c r="I232" s="38"/>
      <c r="J232" s="38"/>
    </row>
    <row r="233" spans="1:10" x14ac:dyDescent="0.3">
      <c r="A233" s="51"/>
      <c r="B233" s="6"/>
      <c r="E233" s="55"/>
      <c r="H233" s="55"/>
      <c r="I233" s="38"/>
      <c r="J233" s="38"/>
    </row>
    <row r="234" spans="1:10" x14ac:dyDescent="0.3">
      <c r="A234" s="51"/>
      <c r="B234" s="6"/>
      <c r="E234" s="55"/>
      <c r="H234" s="55"/>
      <c r="I234" s="38"/>
      <c r="J234" s="38"/>
    </row>
    <row r="235" spans="1:10" x14ac:dyDescent="0.3">
      <c r="A235" s="51"/>
      <c r="B235" s="6"/>
      <c r="E235" s="55"/>
      <c r="H235" s="55"/>
      <c r="I235" s="38"/>
      <c r="J235" s="38"/>
    </row>
    <row r="236" spans="1:10" x14ac:dyDescent="0.3">
      <c r="A236" s="51"/>
      <c r="B236" s="6"/>
      <c r="E236" s="55"/>
      <c r="H236" s="55"/>
      <c r="I236" s="38"/>
      <c r="J236" s="38"/>
    </row>
    <row r="237" spans="1:10" x14ac:dyDescent="0.3">
      <c r="A237" s="51"/>
      <c r="B237" s="6"/>
      <c r="E237" s="55"/>
      <c r="H237" s="55"/>
      <c r="I237" s="38"/>
      <c r="J237" s="38"/>
    </row>
    <row r="238" spans="1:10" x14ac:dyDescent="0.3">
      <c r="A238" s="51"/>
      <c r="B238" s="6"/>
      <c r="E238" s="55"/>
      <c r="H238" s="55"/>
      <c r="I238" s="38"/>
      <c r="J238" s="38"/>
    </row>
    <row r="239" spans="1:10" x14ac:dyDescent="0.3">
      <c r="A239" s="51"/>
      <c r="B239" s="6"/>
      <c r="E239" s="55"/>
      <c r="H239" s="55"/>
      <c r="I239" s="38"/>
      <c r="J239" s="38"/>
    </row>
    <row r="240" spans="1:10" x14ac:dyDescent="0.3">
      <c r="A240" s="51"/>
      <c r="B240" s="6"/>
      <c r="E240" s="55"/>
      <c r="H240" s="55"/>
      <c r="I240" s="38"/>
      <c r="J240" s="38"/>
    </row>
    <row r="241" spans="1:10" x14ac:dyDescent="0.3">
      <c r="A241" s="51"/>
      <c r="B241" s="6"/>
      <c r="E241" s="55"/>
      <c r="H241" s="55"/>
      <c r="I241" s="38"/>
      <c r="J241" s="38"/>
    </row>
    <row r="242" spans="1:10" x14ac:dyDescent="0.3">
      <c r="A242" s="51"/>
      <c r="B242" s="6"/>
      <c r="E242" s="55"/>
      <c r="H242" s="55"/>
      <c r="I242" s="38"/>
      <c r="J242" s="38"/>
    </row>
    <row r="243" spans="1:10" x14ac:dyDescent="0.3">
      <c r="A243" s="51"/>
      <c r="B243" s="6"/>
      <c r="E243" s="55"/>
      <c r="H243" s="55"/>
      <c r="I243" s="38"/>
      <c r="J243" s="38"/>
    </row>
    <row r="244" spans="1:10" x14ac:dyDescent="0.3">
      <c r="A244" s="51"/>
      <c r="B244" s="6"/>
      <c r="E244" s="55"/>
      <c r="H244" s="55"/>
      <c r="I244" s="38"/>
      <c r="J244" s="38"/>
    </row>
    <row r="245" spans="1:10" x14ac:dyDescent="0.3">
      <c r="A245" s="51"/>
      <c r="B245" s="6"/>
      <c r="E245" s="55"/>
      <c r="H245" s="55"/>
      <c r="I245" s="38"/>
      <c r="J245" s="38"/>
    </row>
    <row r="246" spans="1:10" x14ac:dyDescent="0.3">
      <c r="A246" s="51"/>
      <c r="B246" s="6"/>
      <c r="E246" s="55"/>
      <c r="H246" s="55"/>
      <c r="I246" s="38"/>
      <c r="J246" s="38"/>
    </row>
    <row r="247" spans="1:10" x14ac:dyDescent="0.3">
      <c r="A247" s="51"/>
      <c r="B247" s="6"/>
      <c r="E247" s="55"/>
      <c r="H247" s="55"/>
      <c r="I247" s="38"/>
      <c r="J247" s="38"/>
    </row>
    <row r="248" spans="1:10" x14ac:dyDescent="0.3">
      <c r="A248" s="51"/>
      <c r="B248" s="6"/>
      <c r="E248" s="55"/>
      <c r="H248" s="55"/>
      <c r="I248" s="38"/>
      <c r="J248" s="38"/>
    </row>
    <row r="249" spans="1:10" x14ac:dyDescent="0.3">
      <c r="A249" s="51"/>
      <c r="B249" s="6"/>
      <c r="E249" s="55"/>
      <c r="H249" s="55"/>
      <c r="I249" s="38"/>
      <c r="J249" s="38"/>
    </row>
    <row r="250" spans="1:10" x14ac:dyDescent="0.3">
      <c r="A250" s="51"/>
      <c r="B250" s="6"/>
      <c r="E250" s="55"/>
      <c r="H250" s="55"/>
      <c r="I250" s="38"/>
      <c r="J250" s="38"/>
    </row>
    <row r="251" spans="1:10" x14ac:dyDescent="0.3">
      <c r="A251" s="51"/>
      <c r="B251" s="6"/>
      <c r="E251" s="55"/>
      <c r="H251" s="55"/>
      <c r="I251" s="38"/>
      <c r="J251" s="38"/>
    </row>
    <row r="252" spans="1:10" x14ac:dyDescent="0.3">
      <c r="A252" s="51"/>
      <c r="B252" s="6"/>
      <c r="E252" s="55"/>
      <c r="H252" s="55"/>
      <c r="I252" s="38"/>
      <c r="J252" s="38"/>
    </row>
    <row r="253" spans="1:10" x14ac:dyDescent="0.3">
      <c r="A253" s="51"/>
      <c r="B253" s="6"/>
      <c r="E253" s="55"/>
      <c r="H253" s="55"/>
      <c r="I253" s="38"/>
      <c r="J253" s="38"/>
    </row>
    <row r="254" spans="1:10" x14ac:dyDescent="0.3">
      <c r="A254" s="51"/>
      <c r="B254" s="6"/>
      <c r="E254" s="55"/>
      <c r="H254" s="55"/>
      <c r="I254" s="38"/>
      <c r="J254" s="38"/>
    </row>
    <row r="255" spans="1:10" x14ac:dyDescent="0.3">
      <c r="A255" s="51"/>
      <c r="B255" s="6"/>
      <c r="E255" s="55"/>
      <c r="H255" s="55"/>
      <c r="I255" s="38"/>
      <c r="J255" s="38"/>
    </row>
    <row r="256" spans="1:10" x14ac:dyDescent="0.3">
      <c r="A256" s="51"/>
      <c r="B256" s="6"/>
      <c r="E256" s="55"/>
      <c r="H256" s="55"/>
      <c r="I256" s="38"/>
      <c r="J256" s="38"/>
    </row>
    <row r="257" spans="1:8" x14ac:dyDescent="0.3">
      <c r="A257" s="51"/>
      <c r="B257" s="6"/>
      <c r="E257" s="55"/>
      <c r="H257" s="55"/>
    </row>
    <row r="258" spans="1:8" x14ac:dyDescent="0.3">
      <c r="A258" s="51"/>
      <c r="B258" s="6"/>
      <c r="E258" s="55"/>
      <c r="H258" s="55"/>
    </row>
    <row r="259" spans="1:8" x14ac:dyDescent="0.3">
      <c r="A259" s="51"/>
      <c r="B259" s="6"/>
      <c r="E259" s="55"/>
      <c r="H259" s="55"/>
    </row>
    <row r="260" spans="1:8" x14ac:dyDescent="0.3">
      <c r="A260" s="51"/>
      <c r="B260" s="6"/>
      <c r="E260" s="55"/>
      <c r="H260" s="55"/>
    </row>
    <row r="261" spans="1:8" x14ac:dyDescent="0.3">
      <c r="A261" s="51"/>
      <c r="B261" s="6"/>
      <c r="E261" s="55"/>
      <c r="H261" s="55"/>
    </row>
    <row r="262" spans="1:8" x14ac:dyDescent="0.3">
      <c r="A262" s="51"/>
      <c r="B262" s="6"/>
      <c r="E262" s="55"/>
      <c r="H262" s="55"/>
    </row>
    <row r="263" spans="1:8" x14ac:dyDescent="0.3">
      <c r="A263" s="51"/>
      <c r="B263" s="6"/>
      <c r="E263" s="55"/>
      <c r="H263" s="55"/>
    </row>
    <row r="264" spans="1:8" x14ac:dyDescent="0.3">
      <c r="A264" s="51"/>
      <c r="B264" s="6"/>
      <c r="E264" s="55"/>
      <c r="H264" s="55"/>
    </row>
    <row r="265" spans="1:8" x14ac:dyDescent="0.3">
      <c r="A265" s="51"/>
      <c r="B265" s="6"/>
      <c r="E265" s="55"/>
      <c r="H265" s="55"/>
    </row>
    <row r="266" spans="1:8" x14ac:dyDescent="0.3">
      <c r="A266" s="51"/>
      <c r="B266" s="6"/>
      <c r="E266" s="55"/>
      <c r="H266" s="55"/>
    </row>
    <row r="267" spans="1:8" x14ac:dyDescent="0.3">
      <c r="A267" s="51"/>
      <c r="B267" s="6"/>
    </row>
    <row r="268" spans="1:8" x14ac:dyDescent="0.3">
      <c r="A268" s="51"/>
      <c r="B268" s="6"/>
    </row>
    <row r="269" spans="1:8" x14ac:dyDescent="0.3">
      <c r="A269" s="51"/>
      <c r="B269" s="6"/>
    </row>
    <row r="270" spans="1:8" x14ac:dyDescent="0.3">
      <c r="A270" s="51"/>
      <c r="B270" s="6"/>
    </row>
    <row r="271" spans="1:8" x14ac:dyDescent="0.3">
      <c r="A271" s="51"/>
      <c r="B271" s="6"/>
    </row>
    <row r="272" spans="1:8" x14ac:dyDescent="0.3">
      <c r="A272" s="51"/>
      <c r="B272" s="6"/>
    </row>
    <row r="273" spans="1:2" x14ac:dyDescent="0.3">
      <c r="A273" s="51"/>
      <c r="B273" s="6"/>
    </row>
    <row r="274" spans="1:2" x14ac:dyDescent="0.3">
      <c r="A274" s="51"/>
      <c r="B274" s="6"/>
    </row>
    <row r="275" spans="1:2" x14ac:dyDescent="0.3">
      <c r="A275" s="51"/>
      <c r="B275" s="6"/>
    </row>
    <row r="276" spans="1:2" x14ac:dyDescent="0.3">
      <c r="A276" s="51"/>
      <c r="B276" s="6"/>
    </row>
    <row r="277" spans="1:2" x14ac:dyDescent="0.3">
      <c r="A277" s="51"/>
      <c r="B277" s="6"/>
    </row>
    <row r="278" spans="1:2" x14ac:dyDescent="0.3">
      <c r="A278" s="51"/>
      <c r="B278" s="6"/>
    </row>
    <row r="279" spans="1:2" x14ac:dyDescent="0.3">
      <c r="A279" s="51"/>
      <c r="B279" s="6"/>
    </row>
    <row r="280" spans="1:2" x14ac:dyDescent="0.3">
      <c r="A280" s="51"/>
      <c r="B280" s="6"/>
    </row>
    <row r="281" spans="1:2" x14ac:dyDescent="0.3">
      <c r="A281" s="51"/>
      <c r="B281" s="6"/>
    </row>
    <row r="282" spans="1:2" x14ac:dyDescent="0.3">
      <c r="A282" s="51"/>
      <c r="B282" s="6"/>
    </row>
    <row r="283" spans="1:2" x14ac:dyDescent="0.3">
      <c r="A283" s="51"/>
      <c r="B283" s="6"/>
    </row>
    <row r="284" spans="1:2" x14ac:dyDescent="0.3">
      <c r="A284" s="51"/>
      <c r="B284" s="6"/>
    </row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C510-C52E-4137-A08C-0FD214CABBE8}">
  <dimension ref="A1:K284"/>
  <sheetViews>
    <sheetView showGridLines="0" topLeftCell="A2" zoomScaleNormal="100" workbookViewId="0">
      <pane xSplit="2" ySplit="5" topLeftCell="C7" activePane="bottomRight" state="frozen"/>
      <selection activeCell="G12" sqref="G12"/>
      <selection pane="topRight" activeCell="G12" sqref="G12"/>
      <selection pane="bottomLeft" activeCell="G12" sqref="G12"/>
      <selection pane="bottomRight" activeCell="D89" sqref="D89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3" t="s">
        <v>398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399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0</v>
      </c>
      <c r="D9" s="28">
        <v>0</v>
      </c>
      <c r="E9" s="29">
        <f>IF(C9=0,0,1-((C9-D9)/ABS(C9)))</f>
        <v>0</v>
      </c>
      <c r="F9" s="28">
        <v>0</v>
      </c>
      <c r="G9" s="28">
        <v>0</v>
      </c>
      <c r="H9" s="29">
        <f t="shared" ref="H9:H19" si="0">IF(F9=0,0,1-((F9-G9)/ABS(F9)))</f>
        <v>0</v>
      </c>
      <c r="I9" s="28">
        <v>0</v>
      </c>
      <c r="J9" s="28">
        <f>+I9-G9</f>
        <v>0</v>
      </c>
    </row>
    <row r="10" spans="1:11" x14ac:dyDescent="0.3">
      <c r="A10" s="65" t="s">
        <v>278</v>
      </c>
      <c r="B10" s="27" t="s">
        <v>17</v>
      </c>
      <c r="C10" s="28">
        <v>0</v>
      </c>
      <c r="D10" s="28">
        <v>0</v>
      </c>
      <c r="E10" s="29">
        <f>IF(C10=0,0,1-((C10-D10)/ABS(C10)))</f>
        <v>0</v>
      </c>
      <c r="F10" s="28">
        <v>0</v>
      </c>
      <c r="G10" s="28">
        <v>0</v>
      </c>
      <c r="H10" s="29">
        <f t="shared" si="0"/>
        <v>0</v>
      </c>
      <c r="I10" s="28">
        <v>0</v>
      </c>
      <c r="J10" s="28">
        <f t="shared" ref="J10:J19" si="1">+I10-G10</f>
        <v>0</v>
      </c>
    </row>
    <row r="11" spans="1:11" x14ac:dyDescent="0.3">
      <c r="A11" s="65" t="s">
        <v>279</v>
      </c>
      <c r="B11" s="27" t="s">
        <v>19</v>
      </c>
      <c r="C11" s="28">
        <v>0</v>
      </c>
      <c r="D11" s="28">
        <v>0</v>
      </c>
      <c r="E11" s="29">
        <f t="shared" ref="E11:E20" si="2">IF(C11=0,0,1-((C11-D11)/ABS(C11)))</f>
        <v>0</v>
      </c>
      <c r="F11" s="28">
        <v>0</v>
      </c>
      <c r="G11" s="28">
        <v>0</v>
      </c>
      <c r="H11" s="29">
        <f t="shared" si="0"/>
        <v>0</v>
      </c>
      <c r="I11" s="28">
        <v>0</v>
      </c>
      <c r="J11" s="28">
        <f t="shared" si="1"/>
        <v>0</v>
      </c>
    </row>
    <row r="12" spans="1:11" x14ac:dyDescent="0.3">
      <c r="A12" s="65" t="s">
        <v>280</v>
      </c>
      <c r="B12" s="27" t="s">
        <v>21</v>
      </c>
      <c r="C12" s="28">
        <v>0</v>
      </c>
      <c r="D12" s="28">
        <v>0</v>
      </c>
      <c r="E12" s="29">
        <f>IF(C12=0,0,1-((C12-D12-D13)/ABS(C12)))</f>
        <v>0</v>
      </c>
      <c r="F12" s="28">
        <v>0</v>
      </c>
      <c r="G12" s="28">
        <v>0</v>
      </c>
      <c r="H12" s="29">
        <f>IF(F12=0,0,1-((F12-G12-G13)/ABS(F12)))</f>
        <v>0</v>
      </c>
      <c r="I12" s="28">
        <v>0</v>
      </c>
      <c r="J12" s="28">
        <f>+I12-G12</f>
        <v>0</v>
      </c>
    </row>
    <row r="13" spans="1:11" x14ac:dyDescent="0.3">
      <c r="A13" s="65" t="s">
        <v>281</v>
      </c>
      <c r="B13" s="27" t="s">
        <v>23</v>
      </c>
      <c r="C13" s="28">
        <v>0</v>
      </c>
      <c r="D13" s="28">
        <v>0</v>
      </c>
      <c r="E13" s="29">
        <f t="shared" ref="E13" si="3">IF(C13=0,0,1-((C13-D13)/ABS(C13)))</f>
        <v>0</v>
      </c>
      <c r="F13" s="28">
        <v>0</v>
      </c>
      <c r="G13" s="28">
        <v>0</v>
      </c>
      <c r="H13" s="29">
        <f t="shared" ref="H13" si="4">IF(F13=0,0,1-((F13-G13)/ABS(F13)))</f>
        <v>0</v>
      </c>
      <c r="I13" s="28">
        <v>0</v>
      </c>
      <c r="J13" s="28">
        <f t="shared" ref="J13" si="5">+I13-G13</f>
        <v>0</v>
      </c>
      <c r="K13" s="30"/>
    </row>
    <row r="14" spans="1:11" x14ac:dyDescent="0.3">
      <c r="A14" s="65" t="s">
        <v>282</v>
      </c>
      <c r="B14" s="27" t="s">
        <v>25</v>
      </c>
      <c r="C14" s="28">
        <v>0</v>
      </c>
      <c r="D14" s="28">
        <v>0</v>
      </c>
      <c r="E14" s="29">
        <f t="shared" si="2"/>
        <v>0</v>
      </c>
      <c r="F14" s="28">
        <v>0</v>
      </c>
      <c r="G14" s="28">
        <v>0</v>
      </c>
      <c r="H14" s="29">
        <f t="shared" si="0"/>
        <v>0</v>
      </c>
      <c r="I14" s="28">
        <v>0</v>
      </c>
      <c r="J14" s="28">
        <f t="shared" si="1"/>
        <v>0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0</v>
      </c>
      <c r="D16" s="28">
        <v>0</v>
      </c>
      <c r="E16" s="29">
        <f>IF(C16=0,0,1-((C16-D16)/ABS(C16)))</f>
        <v>0</v>
      </c>
      <c r="F16" s="28">
        <v>0</v>
      </c>
      <c r="G16" s="28">
        <v>0</v>
      </c>
      <c r="H16" s="29">
        <f>IF(F16=0,0,1-((F16-G16)/ABS(F16)))</f>
        <v>0</v>
      </c>
      <c r="I16" s="28">
        <v>0</v>
      </c>
      <c r="J16" s="28">
        <f>+I16-G16</f>
        <v>0</v>
      </c>
    </row>
    <row r="17" spans="1:10" x14ac:dyDescent="0.3">
      <c r="A17" s="65" t="s">
        <v>284</v>
      </c>
      <c r="B17" s="27" t="s">
        <v>31</v>
      </c>
      <c r="C17" s="28">
        <v>0</v>
      </c>
      <c r="D17" s="28">
        <v>0</v>
      </c>
      <c r="E17" s="29">
        <f t="shared" si="2"/>
        <v>0</v>
      </c>
      <c r="F17" s="28">
        <v>0</v>
      </c>
      <c r="G17" s="28">
        <v>0</v>
      </c>
      <c r="H17" s="29">
        <f t="shared" si="0"/>
        <v>0</v>
      </c>
      <c r="I17" s="28">
        <v>0</v>
      </c>
      <c r="J17" s="28">
        <f t="shared" si="1"/>
        <v>0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0</v>
      </c>
      <c r="D19" s="28">
        <v>0</v>
      </c>
      <c r="E19" s="29">
        <f t="shared" si="2"/>
        <v>0</v>
      </c>
      <c r="F19" s="28">
        <v>0</v>
      </c>
      <c r="G19" s="28">
        <v>0</v>
      </c>
      <c r="H19" s="29">
        <f t="shared" si="0"/>
        <v>0</v>
      </c>
      <c r="I19" s="28">
        <v>0</v>
      </c>
      <c r="J19" s="28">
        <f t="shared" si="1"/>
        <v>0</v>
      </c>
    </row>
    <row r="20" spans="1:10" x14ac:dyDescent="0.3">
      <c r="B20" s="24" t="s">
        <v>13</v>
      </c>
      <c r="C20" s="32">
        <f>SUM(C9:C19)</f>
        <v>0</v>
      </c>
      <c r="D20" s="32">
        <f>SUM(D9:D19)</f>
        <v>0</v>
      </c>
      <c r="E20" s="33">
        <f t="shared" si="2"/>
        <v>0</v>
      </c>
      <c r="F20" s="32">
        <f>SUM(F9:F19)</f>
        <v>0</v>
      </c>
      <c r="G20" s="32">
        <f>SUM(G9:G19)</f>
        <v>0</v>
      </c>
      <c r="H20" s="33">
        <f>IF(F20=0,0,1-((F20-G20)/ABS(F20)))</f>
        <v>0</v>
      </c>
      <c r="I20" s="32">
        <f>SUM(I9:I19)</f>
        <v>0</v>
      </c>
      <c r="J20" s="32">
        <f>SUM(J9:J19)</f>
        <v>0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idden="1" x14ac:dyDescent="0.3">
      <c r="B27" s="24" t="s">
        <v>44</v>
      </c>
      <c r="C27" s="32">
        <f>+C20+C25+C26</f>
        <v>0</v>
      </c>
      <c r="D27" s="32">
        <f>+D20+D25+D26</f>
        <v>0</v>
      </c>
      <c r="E27" s="29">
        <f>IF(C27=0,0,1-((C27-D27)/ABS(C27)))</f>
        <v>0</v>
      </c>
      <c r="F27" s="32">
        <f>+F20+F25+F26</f>
        <v>0</v>
      </c>
      <c r="G27" s="32">
        <f>+G20+G25+G26</f>
        <v>0</v>
      </c>
      <c r="H27" s="29">
        <f>IF(F27=0,0,1-((F27-G27)/ABS(F27)))</f>
        <v>0</v>
      </c>
      <c r="I27" s="32">
        <f>+I20+I25+I26</f>
        <v>0</v>
      </c>
      <c r="J27" s="32">
        <f>+J20+J25+J26</f>
        <v>0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0</v>
      </c>
      <c r="D29" s="28">
        <v>0</v>
      </c>
      <c r="E29" s="29">
        <f t="shared" ref="E29:E34" si="6">IF(C29=0,0,1-((C29-D29)/ABS(C29)))</f>
        <v>0</v>
      </c>
      <c r="F29" s="28">
        <v>0</v>
      </c>
      <c r="G29" s="28">
        <v>0</v>
      </c>
      <c r="H29" s="29">
        <f t="shared" ref="H29:H34" si="7">IF(F29=0,0,1-((F29-G29)/ABS(F29)))</f>
        <v>0</v>
      </c>
      <c r="I29" s="28">
        <v>0</v>
      </c>
      <c r="J29" s="28">
        <f>+I29-G29</f>
        <v>0</v>
      </c>
    </row>
    <row r="30" spans="1:10" x14ac:dyDescent="0.3">
      <c r="A30" s="57" t="s">
        <v>286</v>
      </c>
      <c r="B30" s="27" t="s">
        <v>49</v>
      </c>
      <c r="C30" s="28">
        <v>0</v>
      </c>
      <c r="D30" s="28">
        <v>0</v>
      </c>
      <c r="E30" s="29">
        <f t="shared" si="6"/>
        <v>0</v>
      </c>
      <c r="F30" s="28">
        <v>0</v>
      </c>
      <c r="G30" s="28">
        <v>0</v>
      </c>
      <c r="H30" s="29">
        <f t="shared" si="7"/>
        <v>0</v>
      </c>
      <c r="I30" s="28">
        <v>0</v>
      </c>
      <c r="J30" s="28">
        <f>+I30-G30</f>
        <v>0</v>
      </c>
    </row>
    <row r="31" spans="1:10" x14ac:dyDescent="0.3">
      <c r="A31" s="57" t="s">
        <v>287</v>
      </c>
      <c r="B31" s="27" t="s">
        <v>51</v>
      </c>
      <c r="C31" s="28">
        <v>0</v>
      </c>
      <c r="D31" s="28">
        <v>0</v>
      </c>
      <c r="E31" s="29">
        <f t="shared" si="6"/>
        <v>0</v>
      </c>
      <c r="F31" s="28">
        <v>0</v>
      </c>
      <c r="G31" s="28">
        <v>0</v>
      </c>
      <c r="H31" s="29">
        <f t="shared" si="7"/>
        <v>0</v>
      </c>
      <c r="I31" s="28">
        <v>0</v>
      </c>
      <c r="J31" s="28">
        <f>+I31-G31</f>
        <v>0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6"/>
        <v>0</v>
      </c>
      <c r="F32" s="28">
        <v>0</v>
      </c>
      <c r="G32" s="28">
        <v>0</v>
      </c>
      <c r="H32" s="29">
        <f t="shared" si="7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0</v>
      </c>
      <c r="D33" s="32">
        <f>SUM(D29:D32)</f>
        <v>0</v>
      </c>
      <c r="E33" s="33">
        <f t="shared" si="6"/>
        <v>0</v>
      </c>
      <c r="F33" s="32">
        <f>SUM(F29:F32)</f>
        <v>0</v>
      </c>
      <c r="G33" s="32">
        <f>SUM(G29:G32)</f>
        <v>0</v>
      </c>
      <c r="H33" s="33">
        <f t="shared" si="7"/>
        <v>0</v>
      </c>
      <c r="I33" s="32">
        <f>SUM(I29:I32)</f>
        <v>0</v>
      </c>
      <c r="J33" s="32">
        <f>SUM(J29:J32)</f>
        <v>0</v>
      </c>
    </row>
    <row r="34" spans="1:10" x14ac:dyDescent="0.3">
      <c r="B34" s="24" t="s">
        <v>55</v>
      </c>
      <c r="C34" s="32">
        <f>+C27-C33</f>
        <v>0</v>
      </c>
      <c r="D34" s="32">
        <f>+D27-D33</f>
        <v>0</v>
      </c>
      <c r="E34" s="33">
        <f t="shared" si="6"/>
        <v>0</v>
      </c>
      <c r="F34" s="32">
        <f>+F27-F33</f>
        <v>0</v>
      </c>
      <c r="G34" s="32">
        <f>+G27-G33</f>
        <v>0</v>
      </c>
      <c r="H34" s="33">
        <f t="shared" si="7"/>
        <v>0</v>
      </c>
      <c r="I34" s="32">
        <f>+I27-I33</f>
        <v>0</v>
      </c>
      <c r="J34" s="32">
        <f>+J27-J33</f>
        <v>0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0</v>
      </c>
      <c r="D37" s="28">
        <v>0</v>
      </c>
      <c r="E37" s="29">
        <f>IF(C37=0,0,1-((C37-D37)/ABS(C37)))</f>
        <v>0</v>
      </c>
      <c r="F37" s="28">
        <v>0</v>
      </c>
      <c r="G37" s="28">
        <v>0</v>
      </c>
      <c r="H37" s="29">
        <f>IF(F37=0,0,1-((F37-G37)/ABS(F37)))</f>
        <v>0</v>
      </c>
      <c r="I37" s="28">
        <v>0</v>
      </c>
      <c r="J37" s="28">
        <f>+I37-G37</f>
        <v>0</v>
      </c>
    </row>
    <row r="38" spans="1:10" s="35" customFormat="1" x14ac:dyDescent="0.3">
      <c r="A38" s="67"/>
      <c r="B38" s="24" t="s">
        <v>60</v>
      </c>
      <c r="C38" s="40">
        <f>SUM(C37)</f>
        <v>0</v>
      </c>
      <c r="D38" s="40">
        <f>SUM(D37)</f>
        <v>0</v>
      </c>
      <c r="E38" s="29">
        <f>IF(C38=0,0,1-((C38-D38)/ABS(C38)))</f>
        <v>0</v>
      </c>
      <c r="F38" s="41">
        <f>SUM(F37)</f>
        <v>0</v>
      </c>
      <c r="G38" s="40">
        <f>SUM(G37)</f>
        <v>0</v>
      </c>
      <c r="H38" s="29">
        <f>IF(F38=0,0,1-((F38-G38)/ABS(F38)))</f>
        <v>0</v>
      </c>
      <c r="I38" s="41">
        <f>SUM(I37)</f>
        <v>0</v>
      </c>
      <c r="J38" s="41">
        <f>SUM(J37)</f>
        <v>0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0</v>
      </c>
      <c r="D41" s="28">
        <v>0</v>
      </c>
      <c r="E41" s="29">
        <f t="shared" ref="E41:E54" si="8">IF(C41=0,0,1-((C41-D41)/ABS(C41)))</f>
        <v>0</v>
      </c>
      <c r="F41" s="28">
        <v>0</v>
      </c>
      <c r="G41" s="28">
        <v>0</v>
      </c>
      <c r="H41" s="29">
        <f t="shared" ref="H41:H54" si="9">IF(F41=0,0,1-((F41-G41)/ABS(F41)))</f>
        <v>0</v>
      </c>
      <c r="I41" s="28">
        <v>0</v>
      </c>
      <c r="J41" s="28">
        <f t="shared" ref="J41:J55" si="10">+I41-G41</f>
        <v>0</v>
      </c>
    </row>
    <row r="42" spans="1:10" x14ac:dyDescent="0.3">
      <c r="A42" s="68" t="s">
        <v>291</v>
      </c>
      <c r="B42" s="27" t="s">
        <v>65</v>
      </c>
      <c r="C42" s="28">
        <v>0</v>
      </c>
      <c r="D42" s="28">
        <v>0</v>
      </c>
      <c r="E42" s="29">
        <f t="shared" si="8"/>
        <v>0</v>
      </c>
      <c r="F42" s="28">
        <v>0</v>
      </c>
      <c r="G42" s="28">
        <v>0</v>
      </c>
      <c r="H42" s="29">
        <f t="shared" si="9"/>
        <v>0</v>
      </c>
      <c r="I42" s="28">
        <v>0</v>
      </c>
      <c r="J42" s="28">
        <f t="shared" si="10"/>
        <v>0</v>
      </c>
    </row>
    <row r="43" spans="1:10" x14ac:dyDescent="0.3">
      <c r="A43" s="57" t="s">
        <v>292</v>
      </c>
      <c r="B43" s="27" t="s">
        <v>67</v>
      </c>
      <c r="C43" s="28">
        <v>0</v>
      </c>
      <c r="D43" s="28">
        <v>0</v>
      </c>
      <c r="E43" s="29">
        <f t="shared" si="8"/>
        <v>0</v>
      </c>
      <c r="F43" s="28">
        <v>0</v>
      </c>
      <c r="G43" s="28">
        <v>0</v>
      </c>
      <c r="H43" s="29">
        <f t="shared" si="9"/>
        <v>0</v>
      </c>
      <c r="I43" s="28">
        <v>0</v>
      </c>
      <c r="J43" s="28">
        <f t="shared" si="10"/>
        <v>0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8"/>
        <v>0</v>
      </c>
      <c r="F44" s="28">
        <v>0</v>
      </c>
      <c r="G44" s="28">
        <v>0</v>
      </c>
      <c r="H44" s="29">
        <f t="shared" si="9"/>
        <v>0</v>
      </c>
      <c r="I44" s="28">
        <v>0</v>
      </c>
      <c r="J44" s="28">
        <f t="shared" si="10"/>
        <v>0</v>
      </c>
    </row>
    <row r="45" spans="1:10" x14ac:dyDescent="0.3">
      <c r="A45" s="65" t="s">
        <v>293</v>
      </c>
      <c r="B45" s="27" t="s">
        <v>71</v>
      </c>
      <c r="C45" s="28">
        <v>0</v>
      </c>
      <c r="D45" s="28">
        <v>0</v>
      </c>
      <c r="E45" s="29">
        <f t="shared" si="8"/>
        <v>0</v>
      </c>
      <c r="F45" s="28">
        <v>0</v>
      </c>
      <c r="G45" s="28">
        <v>0</v>
      </c>
      <c r="H45" s="29">
        <f t="shared" si="9"/>
        <v>0</v>
      </c>
      <c r="I45" s="28">
        <v>0</v>
      </c>
      <c r="J45" s="28">
        <f t="shared" si="10"/>
        <v>0</v>
      </c>
    </row>
    <row r="46" spans="1:10" x14ac:dyDescent="0.3">
      <c r="A46" s="57" t="s">
        <v>294</v>
      </c>
      <c r="B46" s="27" t="s">
        <v>73</v>
      </c>
      <c r="C46" s="28">
        <v>0</v>
      </c>
      <c r="D46" s="28">
        <v>0</v>
      </c>
      <c r="E46" s="29">
        <f t="shared" si="8"/>
        <v>0</v>
      </c>
      <c r="F46" s="28">
        <v>0</v>
      </c>
      <c r="G46" s="28">
        <v>0</v>
      </c>
      <c r="H46" s="29">
        <f t="shared" si="9"/>
        <v>0</v>
      </c>
      <c r="I46" s="28">
        <v>0</v>
      </c>
      <c r="J46" s="28">
        <f t="shared" si="10"/>
        <v>0</v>
      </c>
    </row>
    <row r="47" spans="1:10" x14ac:dyDescent="0.3">
      <c r="A47" s="57" t="s">
        <v>74</v>
      </c>
      <c r="B47" s="27" t="s">
        <v>75</v>
      </c>
      <c r="C47" s="28">
        <v>0</v>
      </c>
      <c r="D47" s="28">
        <v>0</v>
      </c>
      <c r="E47" s="29">
        <f t="shared" si="8"/>
        <v>0</v>
      </c>
      <c r="F47" s="28">
        <v>0</v>
      </c>
      <c r="G47" s="28">
        <v>0</v>
      </c>
      <c r="H47" s="29">
        <f t="shared" si="9"/>
        <v>0</v>
      </c>
      <c r="I47" s="28">
        <v>0</v>
      </c>
      <c r="J47" s="28">
        <f t="shared" si="10"/>
        <v>0</v>
      </c>
    </row>
    <row r="48" spans="1:10" x14ac:dyDescent="0.3">
      <c r="A48" s="57" t="s">
        <v>295</v>
      </c>
      <c r="B48" s="27" t="s">
        <v>77</v>
      </c>
      <c r="C48" s="28">
        <v>0</v>
      </c>
      <c r="D48" s="28">
        <v>0</v>
      </c>
      <c r="E48" s="29">
        <f t="shared" si="8"/>
        <v>0</v>
      </c>
      <c r="F48" s="28">
        <v>0</v>
      </c>
      <c r="G48" s="28">
        <v>0</v>
      </c>
      <c r="H48" s="29">
        <f t="shared" si="9"/>
        <v>0</v>
      </c>
      <c r="I48" s="28">
        <v>0</v>
      </c>
      <c r="J48" s="28">
        <f t="shared" si="10"/>
        <v>0</v>
      </c>
    </row>
    <row r="49" spans="1:10" x14ac:dyDescent="0.3">
      <c r="A49" s="67">
        <v>5295950300</v>
      </c>
      <c r="B49" s="27" t="s">
        <v>79</v>
      </c>
      <c r="C49" s="28">
        <v>0</v>
      </c>
      <c r="D49" s="28">
        <v>0</v>
      </c>
      <c r="E49" s="29">
        <f t="shared" si="8"/>
        <v>0</v>
      </c>
      <c r="F49" s="28">
        <v>0</v>
      </c>
      <c r="G49" s="28">
        <v>0</v>
      </c>
      <c r="H49" s="29">
        <f t="shared" si="9"/>
        <v>0</v>
      </c>
      <c r="I49" s="28">
        <v>0</v>
      </c>
      <c r="J49" s="28">
        <f t="shared" si="10"/>
        <v>0</v>
      </c>
    </row>
    <row r="50" spans="1:10" x14ac:dyDescent="0.3">
      <c r="A50" s="57" t="s">
        <v>296</v>
      </c>
      <c r="B50" s="27" t="s">
        <v>81</v>
      </c>
      <c r="C50" s="28">
        <v>0</v>
      </c>
      <c r="D50" s="28">
        <v>0</v>
      </c>
      <c r="E50" s="29">
        <f t="shared" si="8"/>
        <v>0</v>
      </c>
      <c r="F50" s="28">
        <v>0</v>
      </c>
      <c r="G50" s="28">
        <v>0</v>
      </c>
      <c r="H50" s="29">
        <f t="shared" si="9"/>
        <v>0</v>
      </c>
      <c r="I50" s="28">
        <v>0</v>
      </c>
      <c r="J50" s="28">
        <f t="shared" si="10"/>
        <v>0</v>
      </c>
    </row>
    <row r="51" spans="1:10" x14ac:dyDescent="0.3">
      <c r="A51" s="65" t="s">
        <v>297</v>
      </c>
      <c r="B51" s="27" t="s">
        <v>83</v>
      </c>
      <c r="C51" s="28">
        <v>0</v>
      </c>
      <c r="D51" s="28">
        <v>0</v>
      </c>
      <c r="E51" s="29">
        <f t="shared" si="8"/>
        <v>0</v>
      </c>
      <c r="F51" s="28">
        <v>0</v>
      </c>
      <c r="G51" s="28">
        <v>0</v>
      </c>
      <c r="H51" s="29">
        <f t="shared" si="9"/>
        <v>0</v>
      </c>
      <c r="I51" s="28">
        <v>0</v>
      </c>
      <c r="J51" s="28">
        <f t="shared" si="10"/>
        <v>0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8"/>
        <v>0</v>
      </c>
      <c r="F52" s="28">
        <v>0</v>
      </c>
      <c r="G52" s="28">
        <v>0</v>
      </c>
      <c r="H52" s="29">
        <f t="shared" si="9"/>
        <v>0</v>
      </c>
      <c r="I52" s="28">
        <v>0</v>
      </c>
      <c r="J52" s="28">
        <f t="shared" si="10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8"/>
        <v>0</v>
      </c>
      <c r="F53" s="28">
        <v>0</v>
      </c>
      <c r="G53" s="28">
        <v>0</v>
      </c>
      <c r="H53" s="29">
        <f t="shared" si="9"/>
        <v>0</v>
      </c>
      <c r="I53" s="28">
        <v>0</v>
      </c>
      <c r="J53" s="28">
        <f t="shared" si="10"/>
        <v>0</v>
      </c>
    </row>
    <row r="54" spans="1:10" x14ac:dyDescent="0.3">
      <c r="A54" s="57" t="s">
        <v>298</v>
      </c>
      <c r="B54" s="27" t="s">
        <v>89</v>
      </c>
      <c r="C54" s="28">
        <v>0</v>
      </c>
      <c r="D54" s="28">
        <v>0</v>
      </c>
      <c r="E54" s="29">
        <f t="shared" si="8"/>
        <v>0</v>
      </c>
      <c r="F54" s="28">
        <v>0</v>
      </c>
      <c r="G54" s="28">
        <v>0</v>
      </c>
      <c r="H54" s="29">
        <f t="shared" si="9"/>
        <v>0</v>
      </c>
      <c r="I54" s="28">
        <v>0</v>
      </c>
      <c r="J54" s="28">
        <f t="shared" si="10"/>
        <v>0</v>
      </c>
    </row>
    <row r="55" spans="1:10" x14ac:dyDescent="0.3">
      <c r="A55" s="65">
        <v>5299100000</v>
      </c>
      <c r="B55" s="27" t="s">
        <v>91</v>
      </c>
      <c r="C55" s="28">
        <v>0</v>
      </c>
      <c r="D55" s="28">
        <v>0</v>
      </c>
      <c r="E55" s="29">
        <f>IF(C55=0,0,1-((C55-D55)/ABS(C55)))</f>
        <v>0</v>
      </c>
      <c r="F55" s="28">
        <v>0</v>
      </c>
      <c r="G55" s="28">
        <v>0</v>
      </c>
      <c r="H55" s="29">
        <f>IF(F55=0,0,1-((F55-G55)/ABS(F55)))</f>
        <v>0</v>
      </c>
      <c r="I55" s="28">
        <v>0</v>
      </c>
      <c r="J55" s="28">
        <f t="shared" si="10"/>
        <v>0</v>
      </c>
    </row>
    <row r="56" spans="1:10" s="35" customFormat="1" x14ac:dyDescent="0.3">
      <c r="A56" s="67"/>
      <c r="B56" s="24" t="s">
        <v>92</v>
      </c>
      <c r="C56" s="41">
        <f>SUM(C40:C55)</f>
        <v>0</v>
      </c>
      <c r="D56" s="41">
        <f>SUM(D40:D55)</f>
        <v>0</v>
      </c>
      <c r="E56" s="33">
        <f>IF(C56=0,0,1-((C56-D56)/ABS(C56)))</f>
        <v>0</v>
      </c>
      <c r="F56" s="41">
        <f>SUM(F40:F55)</f>
        <v>0</v>
      </c>
      <c r="G56" s="41">
        <f>SUM(G40:G55)</f>
        <v>0</v>
      </c>
      <c r="H56" s="33">
        <f>IF(F56=0,0,1-((F56-G56)/ABS(F56)))</f>
        <v>0</v>
      </c>
      <c r="I56" s="41">
        <f>SUM(I40:I55)</f>
        <v>0</v>
      </c>
      <c r="J56" s="41">
        <f>SUM(J40:J55)</f>
        <v>0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0</v>
      </c>
      <c r="D58" s="28">
        <v>0</v>
      </c>
      <c r="E58" s="29">
        <f t="shared" ref="E58:E87" si="11">IF(C58=0,0,1-((C58-D58)/ABS(C58)))</f>
        <v>0</v>
      </c>
      <c r="F58" s="28">
        <v>0</v>
      </c>
      <c r="G58" s="28">
        <v>0</v>
      </c>
      <c r="H58" s="29">
        <f t="shared" ref="H58:H87" si="12">IF(F58=0,0,1-((F58-G58)/ABS(F58)))</f>
        <v>0</v>
      </c>
      <c r="I58" s="28">
        <v>0</v>
      </c>
      <c r="J58" s="28">
        <f t="shared" ref="J58:J85" si="13">+I58-G58</f>
        <v>0</v>
      </c>
    </row>
    <row r="59" spans="1:10" x14ac:dyDescent="0.3">
      <c r="A59" s="68" t="s">
        <v>300</v>
      </c>
      <c r="B59" s="27" t="s">
        <v>97</v>
      </c>
      <c r="C59" s="28">
        <v>10615</v>
      </c>
      <c r="D59" s="28">
        <v>10819.376</v>
      </c>
      <c r="E59" s="29">
        <f t="shared" si="11"/>
        <v>1.0192535091851154</v>
      </c>
      <c r="F59" s="28">
        <v>53075</v>
      </c>
      <c r="G59" s="28">
        <v>52700.832000000002</v>
      </c>
      <c r="H59" s="29">
        <f t="shared" si="12"/>
        <v>0.99295020254357047</v>
      </c>
      <c r="I59" s="28">
        <v>127380</v>
      </c>
      <c r="J59" s="28">
        <f t="shared" si="13"/>
        <v>74679.168000000005</v>
      </c>
    </row>
    <row r="60" spans="1:10" x14ac:dyDescent="0.3">
      <c r="A60" s="57" t="s">
        <v>301</v>
      </c>
      <c r="B60" s="27" t="s">
        <v>99</v>
      </c>
      <c r="C60" s="28">
        <v>0</v>
      </c>
      <c r="D60" s="28">
        <v>0</v>
      </c>
      <c r="E60" s="29">
        <f t="shared" si="11"/>
        <v>0</v>
      </c>
      <c r="F60" s="28">
        <v>0</v>
      </c>
      <c r="G60" s="28">
        <v>0</v>
      </c>
      <c r="H60" s="29">
        <f t="shared" si="12"/>
        <v>0</v>
      </c>
      <c r="I60" s="28">
        <v>0</v>
      </c>
      <c r="J60" s="28">
        <f t="shared" si="13"/>
        <v>0</v>
      </c>
    </row>
    <row r="61" spans="1:10" x14ac:dyDescent="0.3">
      <c r="A61" s="57" t="s">
        <v>302</v>
      </c>
      <c r="B61" s="27" t="s">
        <v>101</v>
      </c>
      <c r="C61" s="28">
        <v>0</v>
      </c>
      <c r="D61" s="28">
        <v>0</v>
      </c>
      <c r="E61" s="29">
        <f t="shared" si="11"/>
        <v>0</v>
      </c>
      <c r="F61" s="28">
        <v>0</v>
      </c>
      <c r="G61" s="28">
        <v>0</v>
      </c>
      <c r="H61" s="29">
        <f t="shared" si="12"/>
        <v>0</v>
      </c>
      <c r="I61" s="28">
        <v>0</v>
      </c>
      <c r="J61" s="28">
        <f t="shared" si="13"/>
        <v>0</v>
      </c>
    </row>
    <row r="62" spans="1:10" x14ac:dyDescent="0.3">
      <c r="A62" s="57" t="s">
        <v>303</v>
      </c>
      <c r="B62" s="27" t="s">
        <v>103</v>
      </c>
      <c r="C62" s="28">
        <v>0</v>
      </c>
      <c r="D62" s="28">
        <v>0</v>
      </c>
      <c r="E62" s="29">
        <f t="shared" si="11"/>
        <v>0</v>
      </c>
      <c r="F62" s="28">
        <v>0</v>
      </c>
      <c r="G62" s="28">
        <v>0</v>
      </c>
      <c r="H62" s="29">
        <f t="shared" si="12"/>
        <v>0</v>
      </c>
      <c r="I62" s="28">
        <v>0</v>
      </c>
      <c r="J62" s="28">
        <f t="shared" si="13"/>
        <v>0</v>
      </c>
    </row>
    <row r="63" spans="1:10" x14ac:dyDescent="0.3">
      <c r="A63" s="57" t="s">
        <v>304</v>
      </c>
      <c r="B63" s="27" t="s">
        <v>305</v>
      </c>
      <c r="C63" s="28">
        <v>0</v>
      </c>
      <c r="D63" s="28">
        <v>0</v>
      </c>
      <c r="E63" s="29">
        <f t="shared" si="11"/>
        <v>0</v>
      </c>
      <c r="F63" s="28">
        <v>0</v>
      </c>
      <c r="G63" s="28">
        <v>0</v>
      </c>
      <c r="H63" s="29">
        <f t="shared" si="12"/>
        <v>0</v>
      </c>
      <c r="I63" s="28">
        <v>0</v>
      </c>
      <c r="J63" s="28">
        <f t="shared" si="13"/>
        <v>0</v>
      </c>
    </row>
    <row r="64" spans="1:10" x14ac:dyDescent="0.3">
      <c r="A64" s="57" t="s">
        <v>306</v>
      </c>
      <c r="B64" s="27" t="s">
        <v>107</v>
      </c>
      <c r="C64" s="28">
        <v>0</v>
      </c>
      <c r="D64" s="28">
        <v>0</v>
      </c>
      <c r="E64" s="29">
        <f t="shared" si="11"/>
        <v>0</v>
      </c>
      <c r="F64" s="28">
        <v>0</v>
      </c>
      <c r="G64" s="28">
        <v>0</v>
      </c>
      <c r="H64" s="29">
        <f t="shared" si="12"/>
        <v>0</v>
      </c>
      <c r="I64" s="28">
        <v>0</v>
      </c>
      <c r="J64" s="28">
        <f t="shared" si="13"/>
        <v>0</v>
      </c>
    </row>
    <row r="65" spans="1:10" x14ac:dyDescent="0.3">
      <c r="A65" s="57" t="s">
        <v>108</v>
      </c>
      <c r="B65" s="27" t="s">
        <v>109</v>
      </c>
      <c r="C65" s="28">
        <v>0</v>
      </c>
      <c r="D65" s="28">
        <v>0</v>
      </c>
      <c r="E65" s="29">
        <f t="shared" si="11"/>
        <v>0</v>
      </c>
      <c r="F65" s="28">
        <v>0</v>
      </c>
      <c r="G65" s="28">
        <v>0</v>
      </c>
      <c r="H65" s="29">
        <f t="shared" si="12"/>
        <v>0</v>
      </c>
      <c r="I65" s="28">
        <v>0</v>
      </c>
      <c r="J65" s="28">
        <f t="shared" si="13"/>
        <v>0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11"/>
        <v>0</v>
      </c>
      <c r="F66" s="28">
        <v>0</v>
      </c>
      <c r="G66" s="28">
        <v>0</v>
      </c>
      <c r="H66" s="29">
        <f t="shared" si="12"/>
        <v>0</v>
      </c>
      <c r="I66" s="28">
        <v>0</v>
      </c>
      <c r="J66" s="28">
        <f t="shared" si="13"/>
        <v>0</v>
      </c>
    </row>
    <row r="67" spans="1:10" x14ac:dyDescent="0.3">
      <c r="A67" s="57" t="s">
        <v>307</v>
      </c>
      <c r="B67" s="27" t="s">
        <v>113</v>
      </c>
      <c r="C67" s="28">
        <v>0</v>
      </c>
      <c r="D67" s="28">
        <v>0</v>
      </c>
      <c r="E67" s="29">
        <f t="shared" si="11"/>
        <v>0</v>
      </c>
      <c r="F67" s="28">
        <v>0</v>
      </c>
      <c r="G67" s="28">
        <v>0</v>
      </c>
      <c r="H67" s="29">
        <f t="shared" si="12"/>
        <v>0</v>
      </c>
      <c r="I67" s="28">
        <v>0</v>
      </c>
      <c r="J67" s="28">
        <f t="shared" si="13"/>
        <v>0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11"/>
        <v>0</v>
      </c>
      <c r="F68" s="28">
        <v>0</v>
      </c>
      <c r="G68" s="28">
        <v>0</v>
      </c>
      <c r="H68" s="29">
        <f t="shared" si="12"/>
        <v>0</v>
      </c>
      <c r="I68" s="28">
        <v>0</v>
      </c>
      <c r="J68" s="28">
        <f t="shared" si="13"/>
        <v>0</v>
      </c>
    </row>
    <row r="69" spans="1:10" x14ac:dyDescent="0.3">
      <c r="A69" s="57" t="s">
        <v>309</v>
      </c>
      <c r="B69" s="27" t="s">
        <v>117</v>
      </c>
      <c r="C69" s="28">
        <v>0</v>
      </c>
      <c r="D69" s="28">
        <v>0</v>
      </c>
      <c r="E69" s="29">
        <f t="shared" si="11"/>
        <v>0</v>
      </c>
      <c r="F69" s="28">
        <v>0</v>
      </c>
      <c r="G69" s="28">
        <v>0</v>
      </c>
      <c r="H69" s="29">
        <f t="shared" si="12"/>
        <v>0</v>
      </c>
      <c r="I69" s="28">
        <v>0</v>
      </c>
      <c r="J69" s="28">
        <f t="shared" si="13"/>
        <v>0</v>
      </c>
    </row>
    <row r="70" spans="1:10" x14ac:dyDescent="0.3">
      <c r="A70" s="57" t="s">
        <v>310</v>
      </c>
      <c r="B70" s="27" t="s">
        <v>119</v>
      </c>
      <c r="C70" s="28">
        <v>0</v>
      </c>
      <c r="D70" s="28">
        <v>0</v>
      </c>
      <c r="E70" s="29">
        <f t="shared" si="11"/>
        <v>0</v>
      </c>
      <c r="F70" s="28">
        <v>0</v>
      </c>
      <c r="G70" s="28">
        <v>0</v>
      </c>
      <c r="H70" s="29">
        <f t="shared" si="12"/>
        <v>0</v>
      </c>
      <c r="I70" s="28">
        <v>0</v>
      </c>
      <c r="J70" s="28">
        <f t="shared" si="13"/>
        <v>0</v>
      </c>
    </row>
    <row r="71" spans="1:10" x14ac:dyDescent="0.3">
      <c r="A71" s="65" t="s">
        <v>311</v>
      </c>
      <c r="B71" s="27" t="s">
        <v>121</v>
      </c>
      <c r="C71" s="28">
        <v>0</v>
      </c>
      <c r="D71" s="28">
        <v>0</v>
      </c>
      <c r="E71" s="29">
        <f t="shared" si="11"/>
        <v>0</v>
      </c>
      <c r="F71" s="28">
        <v>0</v>
      </c>
      <c r="G71" s="28">
        <v>0</v>
      </c>
      <c r="H71" s="29">
        <f t="shared" si="12"/>
        <v>0</v>
      </c>
      <c r="I71" s="28">
        <v>0</v>
      </c>
      <c r="J71" s="28">
        <f t="shared" si="13"/>
        <v>0</v>
      </c>
    </row>
    <row r="72" spans="1:10" x14ac:dyDescent="0.3">
      <c r="A72" s="57" t="s">
        <v>312</v>
      </c>
      <c r="B72" s="27" t="s">
        <v>123</v>
      </c>
      <c r="C72" s="28">
        <v>0</v>
      </c>
      <c r="D72" s="28">
        <v>0</v>
      </c>
      <c r="E72" s="29">
        <f t="shared" si="11"/>
        <v>0</v>
      </c>
      <c r="F72" s="28">
        <v>0</v>
      </c>
      <c r="G72" s="28">
        <v>0</v>
      </c>
      <c r="H72" s="29">
        <f t="shared" si="12"/>
        <v>0</v>
      </c>
      <c r="I72" s="28">
        <v>0</v>
      </c>
      <c r="J72" s="28">
        <f t="shared" si="13"/>
        <v>0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11"/>
        <v>0</v>
      </c>
      <c r="F73" s="28">
        <v>0</v>
      </c>
      <c r="G73" s="28">
        <v>0</v>
      </c>
      <c r="H73" s="29">
        <f t="shared" si="12"/>
        <v>0</v>
      </c>
      <c r="I73" s="28">
        <v>0</v>
      </c>
      <c r="J73" s="28">
        <f t="shared" si="13"/>
        <v>0</v>
      </c>
    </row>
    <row r="74" spans="1:10" x14ac:dyDescent="0.3">
      <c r="A74" s="57" t="s">
        <v>313</v>
      </c>
      <c r="B74" s="27" t="s">
        <v>127</v>
      </c>
      <c r="C74" s="28">
        <v>0</v>
      </c>
      <c r="D74" s="28">
        <v>0</v>
      </c>
      <c r="E74" s="29">
        <f t="shared" si="11"/>
        <v>0</v>
      </c>
      <c r="F74" s="28">
        <v>0</v>
      </c>
      <c r="G74" s="28">
        <v>0</v>
      </c>
      <c r="H74" s="29">
        <f t="shared" si="12"/>
        <v>0</v>
      </c>
      <c r="I74" s="28">
        <v>0</v>
      </c>
      <c r="J74" s="28">
        <f t="shared" si="13"/>
        <v>0</v>
      </c>
    </row>
    <row r="75" spans="1:10" x14ac:dyDescent="0.3">
      <c r="A75" s="57" t="s">
        <v>314</v>
      </c>
      <c r="B75" s="27" t="s">
        <v>129</v>
      </c>
      <c r="C75" s="28">
        <v>0</v>
      </c>
      <c r="D75" s="28">
        <v>0</v>
      </c>
      <c r="E75" s="29">
        <f t="shared" si="11"/>
        <v>0</v>
      </c>
      <c r="F75" s="28">
        <v>0</v>
      </c>
      <c r="G75" s="28">
        <v>0</v>
      </c>
      <c r="H75" s="29">
        <f t="shared" si="12"/>
        <v>0</v>
      </c>
      <c r="I75" s="28">
        <v>0</v>
      </c>
      <c r="J75" s="28">
        <f t="shared" si="13"/>
        <v>0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11"/>
        <v>0</v>
      </c>
      <c r="F76" s="28">
        <v>0</v>
      </c>
      <c r="G76" s="28">
        <v>0</v>
      </c>
      <c r="H76" s="29">
        <f t="shared" si="12"/>
        <v>0</v>
      </c>
      <c r="I76" s="28">
        <v>0</v>
      </c>
      <c r="J76" s="28">
        <f t="shared" si="13"/>
        <v>0</v>
      </c>
    </row>
    <row r="77" spans="1:10" x14ac:dyDescent="0.3">
      <c r="A77" s="57" t="s">
        <v>316</v>
      </c>
      <c r="B77" s="27" t="s">
        <v>133</v>
      </c>
      <c r="C77" s="28">
        <v>0</v>
      </c>
      <c r="D77" s="28">
        <v>0</v>
      </c>
      <c r="E77" s="29">
        <f t="shared" si="11"/>
        <v>0</v>
      </c>
      <c r="F77" s="28">
        <v>0</v>
      </c>
      <c r="G77" s="28">
        <v>0</v>
      </c>
      <c r="H77" s="29">
        <f t="shared" si="12"/>
        <v>0</v>
      </c>
      <c r="I77" s="28">
        <v>0</v>
      </c>
      <c r="J77" s="28">
        <f t="shared" si="13"/>
        <v>0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11"/>
        <v>0</v>
      </c>
      <c r="F78" s="28">
        <v>0</v>
      </c>
      <c r="G78" s="28">
        <v>0</v>
      </c>
      <c r="H78" s="29">
        <f t="shared" si="12"/>
        <v>0</v>
      </c>
      <c r="I78" s="28">
        <v>0</v>
      </c>
      <c r="J78" s="28">
        <f t="shared" si="13"/>
        <v>0</v>
      </c>
    </row>
    <row r="79" spans="1:10" x14ac:dyDescent="0.3">
      <c r="A79" s="57" t="s">
        <v>318</v>
      </c>
      <c r="B79" s="27" t="s">
        <v>137</v>
      </c>
      <c r="C79" s="28">
        <v>0</v>
      </c>
      <c r="D79" s="28">
        <v>0</v>
      </c>
      <c r="E79" s="29">
        <f t="shared" si="11"/>
        <v>0</v>
      </c>
      <c r="F79" s="28">
        <v>0</v>
      </c>
      <c r="G79" s="28">
        <v>0</v>
      </c>
      <c r="H79" s="29">
        <f t="shared" si="12"/>
        <v>0</v>
      </c>
      <c r="I79" s="28">
        <v>0</v>
      </c>
      <c r="J79" s="28">
        <f t="shared" si="13"/>
        <v>0</v>
      </c>
    </row>
    <row r="80" spans="1:10" x14ac:dyDescent="0.3">
      <c r="A80" s="65" t="s">
        <v>319</v>
      </c>
      <c r="B80" s="27" t="s">
        <v>139</v>
      </c>
      <c r="C80" s="28">
        <v>0</v>
      </c>
      <c r="D80" s="28">
        <v>0</v>
      </c>
      <c r="E80" s="29">
        <f t="shared" si="11"/>
        <v>0</v>
      </c>
      <c r="F80" s="28">
        <v>0</v>
      </c>
      <c r="G80" s="28">
        <v>0</v>
      </c>
      <c r="H80" s="29">
        <f t="shared" si="12"/>
        <v>0</v>
      </c>
      <c r="I80" s="28">
        <v>0</v>
      </c>
      <c r="J80" s="28">
        <f t="shared" si="13"/>
        <v>0</v>
      </c>
    </row>
    <row r="81" spans="1:10" x14ac:dyDescent="0.3">
      <c r="A81" s="57" t="s">
        <v>320</v>
      </c>
      <c r="B81" s="27" t="s">
        <v>141</v>
      </c>
      <c r="C81" s="28">
        <v>0</v>
      </c>
      <c r="D81" s="28">
        <v>0</v>
      </c>
      <c r="E81" s="29">
        <f t="shared" si="11"/>
        <v>0</v>
      </c>
      <c r="F81" s="28">
        <v>0</v>
      </c>
      <c r="G81" s="28">
        <v>0</v>
      </c>
      <c r="H81" s="29">
        <f t="shared" si="12"/>
        <v>0</v>
      </c>
      <c r="I81" s="28">
        <v>0</v>
      </c>
      <c r="J81" s="28">
        <f t="shared" si="13"/>
        <v>0</v>
      </c>
    </row>
    <row r="82" spans="1:10" x14ac:dyDescent="0.3">
      <c r="A82" s="57" t="s">
        <v>321</v>
      </c>
      <c r="B82" s="27" t="s">
        <v>143</v>
      </c>
      <c r="C82" s="28">
        <v>0</v>
      </c>
      <c r="D82" s="28">
        <v>0</v>
      </c>
      <c r="E82" s="29">
        <f t="shared" si="11"/>
        <v>0</v>
      </c>
      <c r="F82" s="28">
        <v>0</v>
      </c>
      <c r="G82" s="28">
        <v>0</v>
      </c>
      <c r="H82" s="29">
        <f t="shared" si="12"/>
        <v>0</v>
      </c>
      <c r="I82" s="28">
        <v>0</v>
      </c>
      <c r="J82" s="28">
        <f t="shared" si="13"/>
        <v>0</v>
      </c>
    </row>
    <row r="83" spans="1:10" x14ac:dyDescent="0.3">
      <c r="A83" s="57" t="s">
        <v>322</v>
      </c>
      <c r="B83" s="27" t="s">
        <v>145</v>
      </c>
      <c r="C83" s="28">
        <v>0</v>
      </c>
      <c r="D83" s="28">
        <v>0</v>
      </c>
      <c r="E83" s="29">
        <f t="shared" si="11"/>
        <v>0</v>
      </c>
      <c r="F83" s="28">
        <v>0</v>
      </c>
      <c r="G83" s="28">
        <v>0</v>
      </c>
      <c r="H83" s="29">
        <f t="shared" si="12"/>
        <v>0</v>
      </c>
      <c r="I83" s="28">
        <v>0</v>
      </c>
      <c r="J83" s="28">
        <f t="shared" si="13"/>
        <v>0</v>
      </c>
    </row>
    <row r="84" spans="1:10" x14ac:dyDescent="0.3">
      <c r="A84" s="65" t="s">
        <v>323</v>
      </c>
      <c r="B84" s="27" t="s">
        <v>147</v>
      </c>
      <c r="C84" s="28">
        <v>0</v>
      </c>
      <c r="D84" s="28">
        <v>0</v>
      </c>
      <c r="E84" s="29">
        <f t="shared" si="11"/>
        <v>0</v>
      </c>
      <c r="F84" s="28">
        <v>0</v>
      </c>
      <c r="G84" s="28">
        <v>0</v>
      </c>
      <c r="H84" s="29">
        <f t="shared" si="12"/>
        <v>0</v>
      </c>
      <c r="I84" s="28">
        <v>0</v>
      </c>
      <c r="J84" s="28">
        <f t="shared" si="13"/>
        <v>0</v>
      </c>
    </row>
    <row r="85" spans="1:10" x14ac:dyDescent="0.3">
      <c r="A85" s="57" t="s">
        <v>324</v>
      </c>
      <c r="B85" s="27" t="s">
        <v>149</v>
      </c>
      <c r="C85" s="28">
        <v>2333</v>
      </c>
      <c r="D85" s="28">
        <v>0</v>
      </c>
      <c r="E85" s="29">
        <f t="shared" si="11"/>
        <v>0</v>
      </c>
      <c r="F85" s="28">
        <v>11663</v>
      </c>
      <c r="G85" s="28">
        <v>5730</v>
      </c>
      <c r="H85" s="29">
        <f t="shared" si="12"/>
        <v>0.49129726485466862</v>
      </c>
      <c r="I85" s="28">
        <v>27994</v>
      </c>
      <c r="J85" s="28">
        <f t="shared" si="13"/>
        <v>22264</v>
      </c>
    </row>
    <row r="86" spans="1:10" x14ac:dyDescent="0.3">
      <c r="B86" s="24" t="s">
        <v>150</v>
      </c>
      <c r="C86" s="32">
        <f>SUM(C58:C85)</f>
        <v>12948</v>
      </c>
      <c r="D86" s="32">
        <f>SUM(D58:D85)</f>
        <v>10819.376</v>
      </c>
      <c r="E86" s="33">
        <f t="shared" si="11"/>
        <v>0.83560210071053442</v>
      </c>
      <c r="F86" s="32">
        <f>SUM(F58:F85)</f>
        <v>64738</v>
      </c>
      <c r="G86" s="32">
        <f>SUM(G58:G85)</f>
        <v>58430.832000000002</v>
      </c>
      <c r="H86" s="33">
        <f t="shared" si="12"/>
        <v>0.902573944205876</v>
      </c>
      <c r="I86" s="32">
        <f>SUM(I58:I85)</f>
        <v>155374</v>
      </c>
      <c r="J86" s="32">
        <f>SUM(J58:J85)</f>
        <v>96943.168000000005</v>
      </c>
    </row>
    <row r="87" spans="1:10" s="35" customFormat="1" x14ac:dyDescent="0.3">
      <c r="A87" s="67"/>
      <c r="B87" s="24" t="s">
        <v>151</v>
      </c>
      <c r="C87" s="41">
        <f>+C86+C56+C38</f>
        <v>12948</v>
      </c>
      <c r="D87" s="41">
        <f>+D86+D56+D38</f>
        <v>10819.376</v>
      </c>
      <c r="E87" s="33">
        <f t="shared" si="11"/>
        <v>0.83560210071053442</v>
      </c>
      <c r="F87" s="41">
        <f>+F86+F56+F38</f>
        <v>64738</v>
      </c>
      <c r="G87" s="41">
        <f>+G86+G56+G38</f>
        <v>58430.832000000002</v>
      </c>
      <c r="H87" s="33">
        <f t="shared" si="12"/>
        <v>0.902573944205876</v>
      </c>
      <c r="I87" s="41">
        <f>+I86+I56+I38</f>
        <v>155374</v>
      </c>
      <c r="J87" s="41">
        <f>+J86+J56+J38</f>
        <v>96943.168000000005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4">IF(C90=0,0,1-((C90-D90)/ABS(C90)))</f>
        <v>0</v>
      </c>
      <c r="F90" s="28">
        <v>0</v>
      </c>
      <c r="G90" s="28">
        <v>0</v>
      </c>
      <c r="H90" s="29">
        <f t="shared" ref="H90:H96" si="15">IF(F90=0,0,1-((F90-G90)/ABS(F90)))</f>
        <v>0</v>
      </c>
      <c r="I90" s="28">
        <v>0</v>
      </c>
      <c r="J90" s="28">
        <f t="shared" ref="J90:J95" si="16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4"/>
        <v>0</v>
      </c>
      <c r="F91" s="28">
        <v>0</v>
      </c>
      <c r="G91" s="28">
        <v>0</v>
      </c>
      <c r="H91" s="29">
        <f t="shared" si="15"/>
        <v>0</v>
      </c>
      <c r="I91" s="28">
        <v>0</v>
      </c>
      <c r="J91" s="28">
        <f t="shared" si="16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4"/>
        <v>0</v>
      </c>
      <c r="F92" s="28">
        <v>0</v>
      </c>
      <c r="G92" s="28">
        <v>0</v>
      </c>
      <c r="H92" s="29">
        <f t="shared" si="15"/>
        <v>0</v>
      </c>
      <c r="I92" s="28">
        <v>0</v>
      </c>
      <c r="J92" s="28">
        <f t="shared" si="16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6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4"/>
        <v>0</v>
      </c>
      <c r="F94" s="28">
        <v>0</v>
      </c>
      <c r="G94" s="28">
        <v>0</v>
      </c>
      <c r="H94" s="29">
        <f t="shared" si="15"/>
        <v>0</v>
      </c>
      <c r="I94" s="28">
        <v>0</v>
      </c>
      <c r="J94" s="28">
        <f t="shared" si="16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4"/>
        <v>0</v>
      </c>
      <c r="F95" s="28">
        <v>0</v>
      </c>
      <c r="G95" s="28">
        <v>0</v>
      </c>
      <c r="H95" s="29">
        <f t="shared" si="15"/>
        <v>0</v>
      </c>
      <c r="I95" s="28">
        <v>0</v>
      </c>
      <c r="J95" s="28">
        <f t="shared" si="16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4"/>
        <v>0</v>
      </c>
      <c r="F96" s="32">
        <f>SUM(F90:F95)</f>
        <v>0</v>
      </c>
      <c r="G96" s="32">
        <f>SUM(G90:G95)</f>
        <v>0</v>
      </c>
      <c r="H96" s="33">
        <f t="shared" si="15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7">IF(C98=0,0,1-((C98-D98)/ABS(C98)))</f>
        <v>0</v>
      </c>
      <c r="F98" s="28">
        <v>0</v>
      </c>
      <c r="G98" s="28">
        <v>0</v>
      </c>
      <c r="H98" s="29">
        <f t="shared" ref="H98:H128" si="18">IF(F98=0,0,1-((F98-G98)/ABS(F98)))</f>
        <v>0</v>
      </c>
      <c r="I98" s="28">
        <v>0</v>
      </c>
      <c r="J98" s="28">
        <f t="shared" ref="J98:J128" si="19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7"/>
        <v>0</v>
      </c>
      <c r="F99" s="28">
        <v>0</v>
      </c>
      <c r="G99" s="28">
        <v>0</v>
      </c>
      <c r="H99" s="29">
        <f t="shared" si="18"/>
        <v>0</v>
      </c>
      <c r="I99" s="28">
        <v>0</v>
      </c>
      <c r="J99" s="28">
        <f t="shared" si="19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7"/>
        <v>0</v>
      </c>
      <c r="F100" s="28">
        <v>0</v>
      </c>
      <c r="G100" s="28">
        <v>0</v>
      </c>
      <c r="H100" s="29">
        <f t="shared" si="18"/>
        <v>0</v>
      </c>
      <c r="I100" s="28">
        <v>0</v>
      </c>
      <c r="J100" s="28">
        <f t="shared" si="19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7"/>
        <v>0</v>
      </c>
      <c r="F101" s="28">
        <v>0</v>
      </c>
      <c r="G101" s="28">
        <v>0</v>
      </c>
      <c r="H101" s="29">
        <f t="shared" si="18"/>
        <v>0</v>
      </c>
      <c r="I101" s="28">
        <v>0</v>
      </c>
      <c r="J101" s="28">
        <f t="shared" si="19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7"/>
        <v>0</v>
      </c>
      <c r="F102" s="28">
        <v>0</v>
      </c>
      <c r="G102" s="28">
        <v>0</v>
      </c>
      <c r="H102" s="29">
        <f t="shared" si="18"/>
        <v>0</v>
      </c>
      <c r="I102" s="28">
        <v>0</v>
      </c>
      <c r="J102" s="28">
        <f t="shared" si="19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7"/>
        <v>0</v>
      </c>
      <c r="F103" s="28">
        <v>0</v>
      </c>
      <c r="G103" s="28">
        <v>0</v>
      </c>
      <c r="H103" s="29">
        <f t="shared" si="18"/>
        <v>0</v>
      </c>
      <c r="I103" s="28">
        <v>0</v>
      </c>
      <c r="J103" s="28">
        <f t="shared" si="19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7"/>
        <v>0</v>
      </c>
      <c r="F104" s="28">
        <v>0</v>
      </c>
      <c r="G104" s="28">
        <v>0</v>
      </c>
      <c r="H104" s="29">
        <f t="shared" si="18"/>
        <v>0</v>
      </c>
      <c r="I104" s="28">
        <v>0</v>
      </c>
      <c r="J104" s="28">
        <f t="shared" si="19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7"/>
        <v>0</v>
      </c>
      <c r="F105" s="28">
        <v>0</v>
      </c>
      <c r="G105" s="28">
        <v>0</v>
      </c>
      <c r="H105" s="29">
        <f t="shared" si="18"/>
        <v>0</v>
      </c>
      <c r="I105" s="28">
        <v>0</v>
      </c>
      <c r="J105" s="28">
        <f t="shared" si="19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7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7"/>
        <v>0</v>
      </c>
      <c r="F107" s="28">
        <v>0</v>
      </c>
      <c r="G107" s="28">
        <v>3660</v>
      </c>
      <c r="H107" s="29">
        <f t="shared" si="18"/>
        <v>0</v>
      </c>
      <c r="I107" s="28">
        <v>0</v>
      </c>
      <c r="J107" s="28">
        <f t="shared" si="19"/>
        <v>-3660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7"/>
        <v>0</v>
      </c>
      <c r="F108" s="28">
        <v>0</v>
      </c>
      <c r="G108" s="28">
        <v>0</v>
      </c>
      <c r="H108" s="29">
        <f t="shared" si="18"/>
        <v>0</v>
      </c>
      <c r="I108" s="28">
        <v>0</v>
      </c>
      <c r="J108" s="28">
        <f t="shared" si="19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7"/>
        <v>0</v>
      </c>
      <c r="F109" s="28">
        <v>0</v>
      </c>
      <c r="G109" s="28">
        <v>0</v>
      </c>
      <c r="H109" s="29">
        <f t="shared" si="18"/>
        <v>0</v>
      </c>
      <c r="I109" s="28">
        <v>0</v>
      </c>
      <c r="J109" s="28">
        <f t="shared" si="19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7"/>
        <v>0</v>
      </c>
      <c r="F110" s="28">
        <v>0</v>
      </c>
      <c r="G110" s="28">
        <v>0</v>
      </c>
      <c r="H110" s="29">
        <f t="shared" si="18"/>
        <v>0</v>
      </c>
      <c r="I110" s="28">
        <v>0</v>
      </c>
      <c r="J110" s="28">
        <f t="shared" si="19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7"/>
        <v>0</v>
      </c>
      <c r="F111" s="28">
        <v>0</v>
      </c>
      <c r="G111" s="28">
        <v>0</v>
      </c>
      <c r="H111" s="29">
        <f t="shared" si="18"/>
        <v>0</v>
      </c>
      <c r="I111" s="28">
        <v>0</v>
      </c>
      <c r="J111" s="28">
        <f t="shared" si="19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7"/>
        <v>0</v>
      </c>
      <c r="F112" s="28">
        <v>0</v>
      </c>
      <c r="G112" s="28">
        <v>0</v>
      </c>
      <c r="H112" s="29">
        <f t="shared" si="18"/>
        <v>0</v>
      </c>
      <c r="I112" s="28">
        <v>0</v>
      </c>
      <c r="J112" s="28">
        <f t="shared" si="19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7"/>
        <v>0</v>
      </c>
      <c r="F113" s="28">
        <v>0</v>
      </c>
      <c r="G113" s="28">
        <v>0</v>
      </c>
      <c r="H113" s="29">
        <f t="shared" si="18"/>
        <v>0</v>
      </c>
      <c r="I113" s="28">
        <v>0</v>
      </c>
      <c r="J113" s="28">
        <f t="shared" si="19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7"/>
        <v>0</v>
      </c>
      <c r="F115" s="28">
        <v>0</v>
      </c>
      <c r="G115" s="28">
        <v>0</v>
      </c>
      <c r="H115" s="29">
        <f t="shared" si="18"/>
        <v>0</v>
      </c>
      <c r="I115" s="28">
        <v>0</v>
      </c>
      <c r="J115" s="28">
        <f t="shared" si="19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7"/>
        <v>0</v>
      </c>
      <c r="F116" s="28">
        <v>0</v>
      </c>
      <c r="G116" s="28">
        <v>0</v>
      </c>
      <c r="H116" s="29">
        <f t="shared" si="18"/>
        <v>0</v>
      </c>
      <c r="I116" s="28">
        <v>0</v>
      </c>
      <c r="J116" s="28">
        <f t="shared" si="19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7"/>
        <v>0</v>
      </c>
      <c r="F117" s="28">
        <v>0</v>
      </c>
      <c r="G117" s="28">
        <v>0</v>
      </c>
      <c r="H117" s="29">
        <f t="shared" si="18"/>
        <v>0</v>
      </c>
      <c r="I117" s="28">
        <v>0</v>
      </c>
      <c r="J117" s="28">
        <f t="shared" si="19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7"/>
        <v>0</v>
      </c>
      <c r="F118" s="28">
        <v>0</v>
      </c>
      <c r="G118" s="28">
        <v>0</v>
      </c>
      <c r="H118" s="29">
        <f t="shared" si="18"/>
        <v>0</v>
      </c>
      <c r="I118" s="28">
        <v>0</v>
      </c>
      <c r="J118" s="28">
        <f t="shared" si="19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7"/>
        <v>0</v>
      </c>
      <c r="F119" s="28">
        <v>0</v>
      </c>
      <c r="G119" s="28">
        <v>0</v>
      </c>
      <c r="H119" s="29">
        <f t="shared" si="18"/>
        <v>0</v>
      </c>
      <c r="I119" s="28">
        <v>0</v>
      </c>
      <c r="J119" s="28">
        <f t="shared" si="19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7"/>
        <v>0</v>
      </c>
      <c r="F120" s="28">
        <v>0</v>
      </c>
      <c r="G120" s="28">
        <v>0</v>
      </c>
      <c r="H120" s="29">
        <f t="shared" si="18"/>
        <v>0</v>
      </c>
      <c r="I120" s="28">
        <v>0</v>
      </c>
      <c r="J120" s="28">
        <f t="shared" si="19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7"/>
        <v>0</v>
      </c>
      <c r="F122" s="28">
        <v>0</v>
      </c>
      <c r="G122" s="28">
        <v>0</v>
      </c>
      <c r="H122" s="29">
        <f t="shared" si="18"/>
        <v>0</v>
      </c>
      <c r="I122" s="28">
        <v>0</v>
      </c>
      <c r="J122" s="28">
        <f t="shared" si="19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7"/>
        <v>0</v>
      </c>
      <c r="F123" s="28">
        <v>0</v>
      </c>
      <c r="G123" s="28">
        <v>0</v>
      </c>
      <c r="H123" s="29">
        <f t="shared" si="18"/>
        <v>0</v>
      </c>
      <c r="I123" s="28">
        <v>0</v>
      </c>
      <c r="J123" s="28">
        <f t="shared" si="19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7"/>
        <v>0</v>
      </c>
      <c r="F128" s="28">
        <v>0</v>
      </c>
      <c r="G128" s="28">
        <v>0</v>
      </c>
      <c r="H128" s="29">
        <f t="shared" si="18"/>
        <v>0</v>
      </c>
      <c r="I128" s="28">
        <v>0</v>
      </c>
      <c r="J128" s="28">
        <f t="shared" si="19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3660</v>
      </c>
      <c r="H129" s="29">
        <f>IF(F129=0,0,1-((F129-G129)/ABS(F129)))</f>
        <v>0</v>
      </c>
      <c r="I129" s="32">
        <f>SUM(I98:I128)</f>
        <v>0</v>
      </c>
      <c r="J129" s="32">
        <f>SUM(J98:J128)</f>
        <v>-3660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20">IF(C131=0,0,1-((C131-D131)/ABS(C131)))</f>
        <v>0</v>
      </c>
      <c r="F131" s="28">
        <v>0</v>
      </c>
      <c r="G131" s="28">
        <v>0</v>
      </c>
      <c r="H131" s="29">
        <f t="shared" ref="H131:H137" si="21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0</v>
      </c>
      <c r="D132" s="28">
        <v>0</v>
      </c>
      <c r="E132" s="29">
        <f t="shared" si="20"/>
        <v>0</v>
      </c>
      <c r="F132" s="28">
        <v>0</v>
      </c>
      <c r="G132" s="28">
        <v>0</v>
      </c>
      <c r="H132" s="29">
        <f t="shared" si="21"/>
        <v>0</v>
      </c>
      <c r="I132" s="28"/>
      <c r="J132" s="28"/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20"/>
        <v>0</v>
      </c>
      <c r="F133" s="28">
        <v>0</v>
      </c>
      <c r="G133" s="28">
        <v>0</v>
      </c>
      <c r="H133" s="29">
        <f t="shared" si="21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0</v>
      </c>
      <c r="D134" s="32">
        <f>SUM(D131:D133)</f>
        <v>0</v>
      </c>
      <c r="E134" s="33">
        <f t="shared" si="20"/>
        <v>0</v>
      </c>
      <c r="F134" s="32">
        <f>SUM(F131:F133)</f>
        <v>0</v>
      </c>
      <c r="G134" s="32">
        <f>SUM(G131:G133)</f>
        <v>0</v>
      </c>
      <c r="H134" s="33">
        <f t="shared" si="21"/>
        <v>0</v>
      </c>
      <c r="I134" s="32">
        <f>SUM(I131:I133)</f>
        <v>0</v>
      </c>
      <c r="J134" s="32">
        <f>SUM(J131:J133)</f>
        <v>0</v>
      </c>
    </row>
    <row r="135" spans="1:10" x14ac:dyDescent="0.3">
      <c r="B135" s="24" t="s">
        <v>239</v>
      </c>
      <c r="C135" s="32">
        <f>+C96+C129+C134</f>
        <v>0</v>
      </c>
      <c r="D135" s="32">
        <f>+D134+D129+D96</f>
        <v>0</v>
      </c>
      <c r="E135" s="33">
        <f t="shared" si="20"/>
        <v>0</v>
      </c>
      <c r="F135" s="32">
        <f>+F134+F129+F96</f>
        <v>0</v>
      </c>
      <c r="G135" s="32">
        <f>+G134+G129+G96</f>
        <v>3660</v>
      </c>
      <c r="H135" s="33">
        <f t="shared" si="21"/>
        <v>0</v>
      </c>
      <c r="I135" s="32">
        <f>+I134+I129+I96</f>
        <v>0</v>
      </c>
      <c r="J135" s="32">
        <f>+J96+J129+J134</f>
        <v>-3660</v>
      </c>
    </row>
    <row r="136" spans="1:10" x14ac:dyDescent="0.3">
      <c r="B136" s="24" t="s">
        <v>240</v>
      </c>
      <c r="C136" s="32">
        <f>+C135+C87</f>
        <v>12948</v>
      </c>
      <c r="D136" s="32">
        <f>+D135+D87</f>
        <v>10819.376</v>
      </c>
      <c r="E136" s="33">
        <f t="shared" si="20"/>
        <v>0.83560210071053442</v>
      </c>
      <c r="F136" s="32">
        <f>+F135+F87</f>
        <v>64738</v>
      </c>
      <c r="G136" s="32">
        <f>+G135+G87</f>
        <v>62090.832000000002</v>
      </c>
      <c r="H136" s="33">
        <f t="shared" si="21"/>
        <v>0.95910951836633818</v>
      </c>
      <c r="I136" s="32">
        <f>+I135+I87</f>
        <v>155374</v>
      </c>
      <c r="J136" s="32">
        <f>+J135+J87</f>
        <v>93283.168000000005</v>
      </c>
    </row>
    <row r="137" spans="1:10" x14ac:dyDescent="0.3">
      <c r="B137" s="24" t="s">
        <v>241</v>
      </c>
      <c r="C137" s="32">
        <f>+C34-C136</f>
        <v>-12948</v>
      </c>
      <c r="D137" s="32">
        <f>+D34-D136</f>
        <v>-10819.376</v>
      </c>
      <c r="E137" s="33">
        <f t="shared" si="20"/>
        <v>1.1643978992894655</v>
      </c>
      <c r="F137" s="32">
        <f>+F34-F136</f>
        <v>-64738</v>
      </c>
      <c r="G137" s="32">
        <f>+G34-G136</f>
        <v>-62090.832000000002</v>
      </c>
      <c r="H137" s="33">
        <f t="shared" si="21"/>
        <v>1.0408904816336617</v>
      </c>
      <c r="I137" s="32">
        <f>+I34-I136</f>
        <v>-155374</v>
      </c>
      <c r="J137" s="32">
        <f>+J34-J136</f>
        <v>-93283.168000000005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2">IF(C140=0,0,1-((C140-D140)/ABS(C140)))</f>
        <v>0</v>
      </c>
      <c r="F140" s="28">
        <v>0</v>
      </c>
      <c r="G140" s="28">
        <v>0</v>
      </c>
      <c r="H140" s="29">
        <f t="shared" ref="H140:H145" si="23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2"/>
        <v>0</v>
      </c>
      <c r="F141" s="28">
        <v>0</v>
      </c>
      <c r="G141" s="28">
        <v>0</v>
      </c>
      <c r="H141" s="29">
        <f t="shared" si="23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0</v>
      </c>
      <c r="E142" s="29">
        <f t="shared" si="22"/>
        <v>0</v>
      </c>
      <c r="F142" s="28">
        <v>0</v>
      </c>
      <c r="G142" s="28">
        <v>0</v>
      </c>
      <c r="H142" s="29">
        <f t="shared" si="23"/>
        <v>0</v>
      </c>
      <c r="I142" s="28">
        <v>0</v>
      </c>
      <c r="J142" s="28">
        <f>+I142-G142</f>
        <v>0</v>
      </c>
    </row>
    <row r="143" spans="1:10" x14ac:dyDescent="0.3">
      <c r="A143" s="57" t="s">
        <v>376</v>
      </c>
      <c r="B143" s="27" t="s">
        <v>251</v>
      </c>
      <c r="C143" s="28"/>
      <c r="D143" s="28"/>
      <c r="E143" s="29">
        <f t="shared" si="22"/>
        <v>0</v>
      </c>
      <c r="F143" s="28"/>
      <c r="G143" s="28"/>
      <c r="H143" s="29">
        <f t="shared" si="23"/>
        <v>0</v>
      </c>
      <c r="I143" s="28"/>
      <c r="J143" s="28"/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2"/>
        <v>0</v>
      </c>
      <c r="F144" s="28">
        <v>0</v>
      </c>
      <c r="G144" s="28">
        <v>0</v>
      </c>
      <c r="H144" s="29">
        <f t="shared" si="23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0</v>
      </c>
      <c r="D145" s="32">
        <f>SUM(D140:D144)</f>
        <v>0</v>
      </c>
      <c r="E145" s="33">
        <f t="shared" si="22"/>
        <v>0</v>
      </c>
      <c r="F145" s="32">
        <f>SUM(F140:F144)</f>
        <v>0</v>
      </c>
      <c r="G145" s="32">
        <f>SUM(G140:G144)</f>
        <v>0</v>
      </c>
      <c r="H145" s="33">
        <f t="shared" si="23"/>
        <v>0</v>
      </c>
      <c r="I145" s="32">
        <f>SUM(I140:I144)</f>
        <v>0</v>
      </c>
      <c r="J145" s="32">
        <f>SUM(J140:J144)</f>
        <v>0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0</v>
      </c>
      <c r="E147" s="29">
        <f t="shared" ref="E147:E152" si="24">IF(C147=0,0,1-((C147-D147)/ABS(C147)))</f>
        <v>0</v>
      </c>
      <c r="F147" s="28">
        <v>0</v>
      </c>
      <c r="G147" s="28">
        <v>0</v>
      </c>
      <c r="H147" s="29">
        <f t="shared" ref="H147:H152" si="25">IF(F147=0,0,1-((F147-G147)/ABS(F147)))</f>
        <v>0</v>
      </c>
      <c r="I147" s="28">
        <v>0</v>
      </c>
      <c r="J147" s="28">
        <f>+I147-G147</f>
        <v>0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4"/>
        <v>0</v>
      </c>
      <c r="F148" s="28">
        <v>0</v>
      </c>
      <c r="G148" s="28">
        <v>0</v>
      </c>
      <c r="H148" s="29">
        <f t="shared" si="25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0</v>
      </c>
      <c r="E149" s="29">
        <f t="shared" si="24"/>
        <v>0</v>
      </c>
      <c r="F149" s="28">
        <v>0</v>
      </c>
      <c r="G149" s="28">
        <v>0</v>
      </c>
      <c r="H149" s="29">
        <f t="shared" si="25"/>
        <v>0</v>
      </c>
      <c r="I149" s="28">
        <v>0</v>
      </c>
      <c r="J149" s="28">
        <f>+I149-G149</f>
        <v>0</v>
      </c>
    </row>
    <row r="150" spans="1:10" x14ac:dyDescent="0.3">
      <c r="A150" s="57" t="s">
        <v>381</v>
      </c>
      <c r="B150" s="27" t="s">
        <v>263</v>
      </c>
      <c r="C150" s="28"/>
      <c r="D150" s="28"/>
      <c r="E150" s="29">
        <f t="shared" si="24"/>
        <v>0</v>
      </c>
      <c r="F150" s="28"/>
      <c r="G150" s="28"/>
      <c r="H150" s="29">
        <f t="shared" si="25"/>
        <v>0</v>
      </c>
      <c r="I150" s="28"/>
      <c r="J150" s="28"/>
    </row>
    <row r="151" spans="1:10" x14ac:dyDescent="0.3">
      <c r="B151" s="24" t="s">
        <v>264</v>
      </c>
      <c r="C151" s="32">
        <f>SUM(C147:C150)</f>
        <v>0</v>
      </c>
      <c r="D151" s="32">
        <f>SUM(D147:D150)</f>
        <v>0</v>
      </c>
      <c r="E151" s="33">
        <f t="shared" si="24"/>
        <v>0</v>
      </c>
      <c r="F151" s="32">
        <f>SUM(F147:F150)</f>
        <v>0</v>
      </c>
      <c r="G151" s="32">
        <f>SUM(G147:G150)</f>
        <v>0</v>
      </c>
      <c r="H151" s="33">
        <f t="shared" si="25"/>
        <v>0</v>
      </c>
      <c r="I151" s="32">
        <f>SUM(I147:I150)</f>
        <v>0</v>
      </c>
      <c r="J151" s="32">
        <f>SUM(J147:J150)</f>
        <v>0</v>
      </c>
    </row>
    <row r="152" spans="1:10" x14ac:dyDescent="0.3">
      <c r="B152" s="24" t="s">
        <v>265</v>
      </c>
      <c r="C152" s="32">
        <f>+C137+C145-C151</f>
        <v>-12948</v>
      </c>
      <c r="D152" s="32">
        <f>+D137+D145-D151</f>
        <v>-10819.376</v>
      </c>
      <c r="E152" s="33">
        <f t="shared" si="24"/>
        <v>1.1643978992894655</v>
      </c>
      <c r="F152" s="32">
        <f>+F137+F145-F151</f>
        <v>-64738</v>
      </c>
      <c r="G152" s="32">
        <f>+G137+G145-G151</f>
        <v>-62090.832000000002</v>
      </c>
      <c r="H152" s="33">
        <f t="shared" si="25"/>
        <v>1.0408904816336617</v>
      </c>
      <c r="I152" s="32">
        <f>+I137+I145-I151</f>
        <v>-155374</v>
      </c>
      <c r="J152" s="32">
        <f>+J137+J145-J151</f>
        <v>-93283.168000000005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-12948</v>
      </c>
      <c r="D156" s="46">
        <f>+D152-D155</f>
        <v>-10819.376</v>
      </c>
      <c r="E156" s="47">
        <f>IF(C156=0,0,1-((C156-D156)/ABS(C156)))</f>
        <v>1.1643978992894655</v>
      </c>
      <c r="F156" s="46">
        <f>+F152-F155</f>
        <v>-64738</v>
      </c>
      <c r="G156" s="46">
        <f>+G152-G155</f>
        <v>-62090.832000000002</v>
      </c>
      <c r="H156" s="47">
        <f>IF(F156=0,0,1-((F156-G156)/ABS(F156)))</f>
        <v>1.0408904816336617</v>
      </c>
      <c r="I156" s="46">
        <f>+I152-I155</f>
        <v>-155374</v>
      </c>
      <c r="J156" s="46">
        <f>+J152-J155</f>
        <v>-93283.168000000005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-12948</v>
      </c>
      <c r="D160" s="32">
        <f>+D137+D46+D66+D94+D95</f>
        <v>-10819.376</v>
      </c>
      <c r="E160" s="29">
        <f>IF(C160=0,0,1-((C160-D160)/ABS(C160)))</f>
        <v>1.1643978992894655</v>
      </c>
      <c r="F160" s="32">
        <f>+F137+F46+F66+F94+F95</f>
        <v>-64738</v>
      </c>
      <c r="G160" s="32">
        <f>+G137+G46+G66+G94+G95</f>
        <v>-62090.832000000002</v>
      </c>
      <c r="H160" s="29">
        <f>IF(F160=0,0,1-((F160-G160)/ABS(F160)))</f>
        <v>1.0408904816336617</v>
      </c>
      <c r="I160" s="32">
        <f>+I137+I46+I66+I94+I95</f>
        <v>-155374</v>
      </c>
      <c r="J160" s="32">
        <f>+J137+J46+J66+J94+J95</f>
        <v>-93283.168000000005</v>
      </c>
    </row>
    <row r="161" spans="1:10" x14ac:dyDescent="0.3">
      <c r="A161" s="6"/>
      <c r="B161" s="24" t="s">
        <v>272</v>
      </c>
      <c r="C161" s="32">
        <f>+C41+C58+C90+C91+C98+C100</f>
        <v>0</v>
      </c>
      <c r="D161" s="32">
        <f>+D41+D58+D90+D91+D98+D100</f>
        <v>0</v>
      </c>
      <c r="E161" s="29">
        <f>IF(C161=0,0,1-((C161-D161)/ABS(C161)))</f>
        <v>0</v>
      </c>
      <c r="F161" s="32">
        <f>+F41+F58+F90+F91+F98+F100</f>
        <v>0</v>
      </c>
      <c r="G161" s="32">
        <f>+G41+G58+G90+G91+G98+G100</f>
        <v>0</v>
      </c>
      <c r="H161" s="29">
        <f>IF(F161=0,0,1-((F161-G161)/ABS(F161)))</f>
        <v>0</v>
      </c>
      <c r="I161" s="32">
        <f>+I41+I58+I90+I91+I98+I100</f>
        <v>0</v>
      </c>
      <c r="J161" s="32">
        <f>+J41+J58+J90+J91+J98+J100</f>
        <v>0</v>
      </c>
    </row>
    <row r="162" spans="1:10" x14ac:dyDescent="0.3">
      <c r="A162" s="6"/>
      <c r="B162" s="24" t="s">
        <v>273</v>
      </c>
      <c r="C162" s="32">
        <f>+C42+C59+C92+C99+C101</f>
        <v>10615</v>
      </c>
      <c r="D162" s="32">
        <f>+D42+D59+D92+D99+D101</f>
        <v>10819.376</v>
      </c>
      <c r="E162" s="29">
        <f>IF(C162=0,0,1-((C162-D162)/ABS(C162)))</f>
        <v>1.0192535091851154</v>
      </c>
      <c r="F162" s="32">
        <f>+F42+F59+F92+F99+F101</f>
        <v>53075</v>
      </c>
      <c r="G162" s="32">
        <f>+G42+G59+G92+G99+G101</f>
        <v>52700.832000000002</v>
      </c>
      <c r="H162" s="29">
        <f>IF(F162=0,0,1-((F162-G162)/ABS(F162)))</f>
        <v>0.99295020254357047</v>
      </c>
      <c r="I162" s="32">
        <f>+I42+I59+I92+I99+I101</f>
        <v>127380</v>
      </c>
      <c r="J162" s="32">
        <f>+J42+J59+J92+J99+J101</f>
        <v>74679.168000000005</v>
      </c>
    </row>
    <row r="163" spans="1:10" x14ac:dyDescent="0.3">
      <c r="A163" s="6"/>
      <c r="B163" s="24" t="s">
        <v>274</v>
      </c>
      <c r="C163" s="32">
        <f>+C161+C162</f>
        <v>10615</v>
      </c>
      <c r="D163" s="32">
        <f>+D161+D162</f>
        <v>10819.376</v>
      </c>
      <c r="E163" s="29">
        <f>IF(C163=0,0,1-((C163-D163)/ABS(C163)))</f>
        <v>1.0192535091851154</v>
      </c>
      <c r="F163" s="32">
        <f>+F161+F162</f>
        <v>53075</v>
      </c>
      <c r="G163" s="32">
        <f>+G161+G162</f>
        <v>52700.832000000002</v>
      </c>
      <c r="H163" s="29">
        <f>IF(F163=0,0,1-((F163-G163)/ABS(F163)))</f>
        <v>0.99295020254357047</v>
      </c>
      <c r="I163" s="32">
        <f>+I161+I162</f>
        <v>127380</v>
      </c>
      <c r="J163" s="32">
        <f>+J161+J162</f>
        <v>74679.168000000005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59202-8560-4A62-92FB-98D4C79EEA8F}">
  <dimension ref="A1:K284"/>
  <sheetViews>
    <sheetView showGridLines="0" topLeftCell="A2" zoomScaleNormal="100" workbookViewId="0">
      <pane xSplit="2" ySplit="5" topLeftCell="C163" activePane="bottomRight" state="frozen"/>
      <selection activeCell="G12" sqref="G12"/>
      <selection pane="topRight" activeCell="G12" sqref="G12"/>
      <selection pane="bottomLeft" activeCell="G12" sqref="G12"/>
      <selection pane="bottomRight" activeCell="F16" sqref="F16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3" t="s">
        <v>400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399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0</v>
      </c>
      <c r="D9" s="28">
        <v>0</v>
      </c>
      <c r="E9" s="29">
        <f>IF(C9=0,0,1-((C9-D9)/ABS(C9)))</f>
        <v>0</v>
      </c>
      <c r="F9" s="28">
        <v>0</v>
      </c>
      <c r="G9" s="28">
        <v>0</v>
      </c>
      <c r="H9" s="29">
        <f t="shared" ref="H9:H19" si="0">IF(F9=0,0,1-((F9-G9)/ABS(F9)))</f>
        <v>0</v>
      </c>
      <c r="I9" s="28">
        <v>0</v>
      </c>
      <c r="J9" s="28">
        <f>+I9-G9</f>
        <v>0</v>
      </c>
    </row>
    <row r="10" spans="1:11" x14ac:dyDescent="0.3">
      <c r="A10" s="65" t="s">
        <v>278</v>
      </c>
      <c r="B10" s="27" t="s">
        <v>17</v>
      </c>
      <c r="C10" s="28">
        <v>0</v>
      </c>
      <c r="D10" s="28">
        <v>0</v>
      </c>
      <c r="E10" s="29">
        <f>IF(C10=0,0,1-((C10-D10)/ABS(C10)))</f>
        <v>0</v>
      </c>
      <c r="F10" s="28">
        <v>0</v>
      </c>
      <c r="G10" s="28">
        <v>0</v>
      </c>
      <c r="H10" s="29">
        <f t="shared" si="0"/>
        <v>0</v>
      </c>
      <c r="I10" s="28">
        <v>0</v>
      </c>
      <c r="J10" s="28">
        <f t="shared" ref="J10:J19" si="1">+I10-G10</f>
        <v>0</v>
      </c>
    </row>
    <row r="11" spans="1:11" x14ac:dyDescent="0.3">
      <c r="A11" s="65" t="s">
        <v>279</v>
      </c>
      <c r="B11" s="27" t="s">
        <v>19</v>
      </c>
      <c r="C11" s="28">
        <v>0</v>
      </c>
      <c r="D11" s="28">
        <v>0</v>
      </c>
      <c r="E11" s="29">
        <f t="shared" ref="E11:E20" si="2">IF(C11=0,0,1-((C11-D11)/ABS(C11)))</f>
        <v>0</v>
      </c>
      <c r="F11" s="28">
        <v>0</v>
      </c>
      <c r="G11" s="28">
        <v>0</v>
      </c>
      <c r="H11" s="29">
        <f t="shared" si="0"/>
        <v>0</v>
      </c>
      <c r="I11" s="28">
        <v>0</v>
      </c>
      <c r="J11" s="28">
        <f t="shared" si="1"/>
        <v>0</v>
      </c>
    </row>
    <row r="12" spans="1:11" x14ac:dyDescent="0.3">
      <c r="A12" s="65" t="s">
        <v>280</v>
      </c>
      <c r="B12" s="27" t="s">
        <v>21</v>
      </c>
      <c r="C12" s="28">
        <v>0</v>
      </c>
      <c r="D12" s="28">
        <v>0</v>
      </c>
      <c r="E12" s="29">
        <f>IF(C12=0,0,1-((C12-D12-D13)/ABS(C12)))</f>
        <v>0</v>
      </c>
      <c r="F12" s="28">
        <v>0</v>
      </c>
      <c r="G12" s="28">
        <v>0</v>
      </c>
      <c r="H12" s="29">
        <f>IF(F12=0,0,1-((F12-G12-G13)/ABS(F12)))</f>
        <v>0</v>
      </c>
      <c r="I12" s="28">
        <v>0</v>
      </c>
      <c r="J12" s="28">
        <f>+I12-G12</f>
        <v>0</v>
      </c>
    </row>
    <row r="13" spans="1:11" x14ac:dyDescent="0.3">
      <c r="A13" s="65" t="s">
        <v>281</v>
      </c>
      <c r="B13" s="27" t="s">
        <v>23</v>
      </c>
      <c r="C13" s="28">
        <v>0</v>
      </c>
      <c r="D13" s="28">
        <v>0</v>
      </c>
      <c r="E13" s="29">
        <f t="shared" ref="E13" si="3">IF(C13=0,0,1-((C13-D13)/ABS(C13)))</f>
        <v>0</v>
      </c>
      <c r="F13" s="28">
        <v>0</v>
      </c>
      <c r="G13" s="28">
        <v>0</v>
      </c>
      <c r="H13" s="29">
        <f t="shared" ref="H13" si="4">IF(F13=0,0,1-((F13-G13)/ABS(F13)))</f>
        <v>0</v>
      </c>
      <c r="I13" s="28">
        <v>0</v>
      </c>
      <c r="J13" s="28">
        <f t="shared" ref="J13" si="5">+I13-G13</f>
        <v>0</v>
      </c>
      <c r="K13" s="30"/>
    </row>
    <row r="14" spans="1:11" x14ac:dyDescent="0.3">
      <c r="A14" s="65" t="s">
        <v>282</v>
      </c>
      <c r="B14" s="27" t="s">
        <v>25</v>
      </c>
      <c r="C14" s="28">
        <v>0</v>
      </c>
      <c r="D14" s="28">
        <v>0</v>
      </c>
      <c r="E14" s="29">
        <f t="shared" si="2"/>
        <v>0</v>
      </c>
      <c r="F14" s="28">
        <v>0</v>
      </c>
      <c r="G14" s="28">
        <v>0</v>
      </c>
      <c r="H14" s="29">
        <f t="shared" si="0"/>
        <v>0</v>
      </c>
      <c r="I14" s="28">
        <v>0</v>
      </c>
      <c r="J14" s="28">
        <f t="shared" si="1"/>
        <v>0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0</v>
      </c>
      <c r="D16" s="28">
        <v>0</v>
      </c>
      <c r="E16" s="29">
        <f>IF(C16=0,0,1-((C16-D16)/ABS(C16)))</f>
        <v>0</v>
      </c>
      <c r="F16" s="28">
        <v>0</v>
      </c>
      <c r="G16" s="28">
        <v>0</v>
      </c>
      <c r="H16" s="29">
        <f>IF(F16=0,0,1-((F16-G16)/ABS(F16)))</f>
        <v>0</v>
      </c>
      <c r="I16" s="28">
        <v>0</v>
      </c>
      <c r="J16" s="28">
        <f>+I16-G16</f>
        <v>0</v>
      </c>
    </row>
    <row r="17" spans="1:10" x14ac:dyDescent="0.3">
      <c r="A17" s="65" t="s">
        <v>284</v>
      </c>
      <c r="B17" s="27" t="s">
        <v>31</v>
      </c>
      <c r="C17" s="28">
        <v>0</v>
      </c>
      <c r="D17" s="28">
        <v>0</v>
      </c>
      <c r="E17" s="29">
        <f t="shared" si="2"/>
        <v>0</v>
      </c>
      <c r="F17" s="28">
        <v>0</v>
      </c>
      <c r="G17" s="28">
        <v>0</v>
      </c>
      <c r="H17" s="29">
        <f t="shared" si="0"/>
        <v>0</v>
      </c>
      <c r="I17" s="28">
        <v>0</v>
      </c>
      <c r="J17" s="28">
        <f t="shared" si="1"/>
        <v>0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0</v>
      </c>
      <c r="D19" s="28">
        <v>0</v>
      </c>
      <c r="E19" s="29">
        <f t="shared" si="2"/>
        <v>0</v>
      </c>
      <c r="F19" s="28">
        <v>0</v>
      </c>
      <c r="G19" s="28">
        <v>0</v>
      </c>
      <c r="H19" s="29">
        <f t="shared" si="0"/>
        <v>0</v>
      </c>
      <c r="I19" s="28">
        <v>0</v>
      </c>
      <c r="J19" s="28">
        <f t="shared" si="1"/>
        <v>0</v>
      </c>
    </row>
    <row r="20" spans="1:10" x14ac:dyDescent="0.3">
      <c r="B20" s="24" t="s">
        <v>13</v>
      </c>
      <c r="C20" s="32">
        <f>SUM(C9:C19)</f>
        <v>0</v>
      </c>
      <c r="D20" s="32">
        <f>SUM(D9:D19)</f>
        <v>0</v>
      </c>
      <c r="E20" s="33">
        <f t="shared" si="2"/>
        <v>0</v>
      </c>
      <c r="F20" s="32">
        <f>SUM(F9:F19)</f>
        <v>0</v>
      </c>
      <c r="G20" s="32">
        <f>SUM(G9:G19)</f>
        <v>0</v>
      </c>
      <c r="H20" s="33">
        <f>IF(F20=0,0,1-((F20-G20)/ABS(F20)))</f>
        <v>0</v>
      </c>
      <c r="I20" s="32">
        <f>SUM(I9:I19)</f>
        <v>0</v>
      </c>
      <c r="J20" s="32">
        <f>SUM(J9:J19)</f>
        <v>0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idden="1" x14ac:dyDescent="0.3">
      <c r="B27" s="24" t="s">
        <v>44</v>
      </c>
      <c r="C27" s="32">
        <f>+C20+C25+C26</f>
        <v>0</v>
      </c>
      <c r="D27" s="32">
        <f>+D20+D25+D26</f>
        <v>0</v>
      </c>
      <c r="E27" s="29">
        <f>IF(C27=0,0,1-((C27-D27)/ABS(C27)))</f>
        <v>0</v>
      </c>
      <c r="F27" s="32">
        <f>+F20+F25+F26</f>
        <v>0</v>
      </c>
      <c r="G27" s="32">
        <f>+G20+G25+G26</f>
        <v>0</v>
      </c>
      <c r="H27" s="29">
        <f>IF(F27=0,0,1-((F27-G27)/ABS(F27)))</f>
        <v>0</v>
      </c>
      <c r="I27" s="32">
        <f>+I20+I25+I26</f>
        <v>0</v>
      </c>
      <c r="J27" s="32">
        <f>+J20+J25+J26</f>
        <v>0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0</v>
      </c>
      <c r="D29" s="28">
        <v>0</v>
      </c>
      <c r="E29" s="29">
        <f t="shared" ref="E29:E34" si="6">IF(C29=0,0,1-((C29-D29)/ABS(C29)))</f>
        <v>0</v>
      </c>
      <c r="F29" s="28">
        <v>0</v>
      </c>
      <c r="G29" s="28">
        <v>0</v>
      </c>
      <c r="H29" s="29">
        <f t="shared" ref="H29:H34" si="7">IF(F29=0,0,1-((F29-G29)/ABS(F29)))</f>
        <v>0</v>
      </c>
      <c r="I29" s="28">
        <v>0</v>
      </c>
      <c r="J29" s="28">
        <f>+I29-G29</f>
        <v>0</v>
      </c>
    </row>
    <row r="30" spans="1:10" x14ac:dyDescent="0.3">
      <c r="A30" s="57" t="s">
        <v>286</v>
      </c>
      <c r="B30" s="27" t="s">
        <v>49</v>
      </c>
      <c r="C30" s="28">
        <v>0</v>
      </c>
      <c r="D30" s="28">
        <v>0</v>
      </c>
      <c r="E30" s="29">
        <f t="shared" si="6"/>
        <v>0</v>
      </c>
      <c r="F30" s="28">
        <v>0</v>
      </c>
      <c r="G30" s="28">
        <v>0</v>
      </c>
      <c r="H30" s="29">
        <f t="shared" si="7"/>
        <v>0</v>
      </c>
      <c r="I30" s="28">
        <v>0</v>
      </c>
      <c r="J30" s="28">
        <f>+I30-G30</f>
        <v>0</v>
      </c>
    </row>
    <row r="31" spans="1:10" x14ac:dyDescent="0.3">
      <c r="A31" s="57" t="s">
        <v>287</v>
      </c>
      <c r="B31" s="27" t="s">
        <v>51</v>
      </c>
      <c r="C31" s="28">
        <v>0</v>
      </c>
      <c r="D31" s="28">
        <v>0</v>
      </c>
      <c r="E31" s="29">
        <f t="shared" si="6"/>
        <v>0</v>
      </c>
      <c r="F31" s="28">
        <v>0</v>
      </c>
      <c r="G31" s="28">
        <v>0</v>
      </c>
      <c r="H31" s="29">
        <f t="shared" si="7"/>
        <v>0</v>
      </c>
      <c r="I31" s="28">
        <v>0</v>
      </c>
      <c r="J31" s="28">
        <f>+I31-G31</f>
        <v>0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6"/>
        <v>0</v>
      </c>
      <c r="F32" s="28">
        <v>0</v>
      </c>
      <c r="G32" s="28">
        <v>0</v>
      </c>
      <c r="H32" s="29">
        <f t="shared" si="7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0</v>
      </c>
      <c r="D33" s="32">
        <f>SUM(D29:D32)</f>
        <v>0</v>
      </c>
      <c r="E33" s="33">
        <f t="shared" si="6"/>
        <v>0</v>
      </c>
      <c r="F33" s="32">
        <f>SUM(F29:F32)</f>
        <v>0</v>
      </c>
      <c r="G33" s="32">
        <f>SUM(G29:G32)</f>
        <v>0</v>
      </c>
      <c r="H33" s="33">
        <f t="shared" si="7"/>
        <v>0</v>
      </c>
      <c r="I33" s="32">
        <f>SUM(I29:I32)</f>
        <v>0</v>
      </c>
      <c r="J33" s="32">
        <f>SUM(J29:J32)</f>
        <v>0</v>
      </c>
    </row>
    <row r="34" spans="1:10" x14ac:dyDescent="0.3">
      <c r="B34" s="24" t="s">
        <v>55</v>
      </c>
      <c r="C34" s="32">
        <f>+C27-C33</f>
        <v>0</v>
      </c>
      <c r="D34" s="32">
        <f>+D27-D33</f>
        <v>0</v>
      </c>
      <c r="E34" s="33">
        <f t="shared" si="6"/>
        <v>0</v>
      </c>
      <c r="F34" s="32">
        <f>+F27-F33</f>
        <v>0</v>
      </c>
      <c r="G34" s="32">
        <f>+G27-G33</f>
        <v>0</v>
      </c>
      <c r="H34" s="33">
        <f t="shared" si="7"/>
        <v>0</v>
      </c>
      <c r="I34" s="32">
        <f>+I27-I33</f>
        <v>0</v>
      </c>
      <c r="J34" s="32">
        <f>+J27-J33</f>
        <v>0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0</v>
      </c>
      <c r="D37" s="28">
        <v>0</v>
      </c>
      <c r="E37" s="29">
        <f>IF(C37=0,0,1-((C37-D37)/ABS(C37)))</f>
        <v>0</v>
      </c>
      <c r="F37" s="28">
        <v>0</v>
      </c>
      <c r="G37" s="28">
        <v>0</v>
      </c>
      <c r="H37" s="29">
        <f>IF(F37=0,0,1-((F37-G37)/ABS(F37)))</f>
        <v>0</v>
      </c>
      <c r="I37" s="28">
        <v>0</v>
      </c>
      <c r="J37" s="28">
        <f>+I37-G37</f>
        <v>0</v>
      </c>
    </row>
    <row r="38" spans="1:10" s="35" customFormat="1" x14ac:dyDescent="0.3">
      <c r="A38" s="67"/>
      <c r="B38" s="24" t="s">
        <v>60</v>
      </c>
      <c r="C38" s="40">
        <f>SUM(C37)</f>
        <v>0</v>
      </c>
      <c r="D38" s="40">
        <f>SUM(D37)</f>
        <v>0</v>
      </c>
      <c r="E38" s="29">
        <f>IF(C38=0,0,1-((C38-D38)/ABS(C38)))</f>
        <v>0</v>
      </c>
      <c r="F38" s="41">
        <f>SUM(F37)</f>
        <v>0</v>
      </c>
      <c r="G38" s="40">
        <f>SUM(G37)</f>
        <v>0</v>
      </c>
      <c r="H38" s="29">
        <f>IF(F38=0,0,1-((F38-G38)/ABS(F38)))</f>
        <v>0</v>
      </c>
      <c r="I38" s="41">
        <f>SUM(I37)</f>
        <v>0</v>
      </c>
      <c r="J38" s="41">
        <f>SUM(J37)</f>
        <v>0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0</v>
      </c>
      <c r="D41" s="28">
        <v>0</v>
      </c>
      <c r="E41" s="29">
        <f t="shared" ref="E41:E54" si="8">IF(C41=0,0,1-((C41-D41)/ABS(C41)))</f>
        <v>0</v>
      </c>
      <c r="F41" s="28">
        <v>0</v>
      </c>
      <c r="G41" s="28">
        <v>0</v>
      </c>
      <c r="H41" s="29">
        <f t="shared" ref="H41:H54" si="9">IF(F41=0,0,1-((F41-G41)/ABS(F41)))</f>
        <v>0</v>
      </c>
      <c r="I41" s="28">
        <v>0</v>
      </c>
      <c r="J41" s="28">
        <f t="shared" ref="J41:J55" si="10">+I41-G41</f>
        <v>0</v>
      </c>
    </row>
    <row r="42" spans="1:10" x14ac:dyDescent="0.3">
      <c r="A42" s="68" t="s">
        <v>291</v>
      </c>
      <c r="B42" s="27" t="s">
        <v>65</v>
      </c>
      <c r="C42" s="28">
        <v>0</v>
      </c>
      <c r="D42" s="28">
        <v>0</v>
      </c>
      <c r="E42" s="29">
        <f t="shared" si="8"/>
        <v>0</v>
      </c>
      <c r="F42" s="28">
        <v>0</v>
      </c>
      <c r="G42" s="28">
        <v>0</v>
      </c>
      <c r="H42" s="29">
        <f t="shared" si="9"/>
        <v>0</v>
      </c>
      <c r="I42" s="28">
        <v>0</v>
      </c>
      <c r="J42" s="28">
        <f t="shared" si="10"/>
        <v>0</v>
      </c>
    </row>
    <row r="43" spans="1:10" x14ac:dyDescent="0.3">
      <c r="A43" s="57" t="s">
        <v>292</v>
      </c>
      <c r="B43" s="27" t="s">
        <v>67</v>
      </c>
      <c r="C43" s="28">
        <v>0</v>
      </c>
      <c r="D43" s="28">
        <v>0</v>
      </c>
      <c r="E43" s="29">
        <f t="shared" si="8"/>
        <v>0</v>
      </c>
      <c r="F43" s="28">
        <v>0</v>
      </c>
      <c r="G43" s="28">
        <v>0</v>
      </c>
      <c r="H43" s="29">
        <f t="shared" si="9"/>
        <v>0</v>
      </c>
      <c r="I43" s="28">
        <v>0</v>
      </c>
      <c r="J43" s="28">
        <f t="shared" si="10"/>
        <v>0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8"/>
        <v>0</v>
      </c>
      <c r="F44" s="28">
        <v>0</v>
      </c>
      <c r="G44" s="28">
        <v>0</v>
      </c>
      <c r="H44" s="29">
        <f t="shared" si="9"/>
        <v>0</v>
      </c>
      <c r="I44" s="28">
        <v>0</v>
      </c>
      <c r="J44" s="28">
        <f t="shared" si="10"/>
        <v>0</v>
      </c>
    </row>
    <row r="45" spans="1:10" x14ac:dyDescent="0.3">
      <c r="A45" s="65" t="s">
        <v>293</v>
      </c>
      <c r="B45" s="27" t="s">
        <v>71</v>
      </c>
      <c r="C45" s="28">
        <v>0</v>
      </c>
      <c r="D45" s="28">
        <v>0</v>
      </c>
      <c r="E45" s="29">
        <f t="shared" si="8"/>
        <v>0</v>
      </c>
      <c r="F45" s="28">
        <v>0</v>
      </c>
      <c r="G45" s="28">
        <v>0</v>
      </c>
      <c r="H45" s="29">
        <f t="shared" si="9"/>
        <v>0</v>
      </c>
      <c r="I45" s="28">
        <v>0</v>
      </c>
      <c r="J45" s="28">
        <f t="shared" si="10"/>
        <v>0</v>
      </c>
    </row>
    <row r="46" spans="1:10" x14ac:dyDescent="0.3">
      <c r="A46" s="57" t="s">
        <v>294</v>
      </c>
      <c r="B46" s="27" t="s">
        <v>73</v>
      </c>
      <c r="C46" s="28">
        <v>0</v>
      </c>
      <c r="D46" s="28">
        <v>240.89400000000001</v>
      </c>
      <c r="E46" s="29">
        <f t="shared" si="8"/>
        <v>0</v>
      </c>
      <c r="F46" s="28">
        <v>0</v>
      </c>
      <c r="G46" s="28">
        <v>1350.2346</v>
      </c>
      <c r="H46" s="29">
        <f t="shared" si="9"/>
        <v>0</v>
      </c>
      <c r="I46" s="28">
        <v>0</v>
      </c>
      <c r="J46" s="28">
        <f t="shared" si="10"/>
        <v>-1350.2346</v>
      </c>
    </row>
    <row r="47" spans="1:10" x14ac:dyDescent="0.3">
      <c r="A47" s="57" t="s">
        <v>74</v>
      </c>
      <c r="B47" s="27" t="s">
        <v>75</v>
      </c>
      <c r="C47" s="28">
        <v>0</v>
      </c>
      <c r="D47" s="28">
        <v>0</v>
      </c>
      <c r="E47" s="29">
        <f t="shared" si="8"/>
        <v>0</v>
      </c>
      <c r="F47" s="28">
        <v>0</v>
      </c>
      <c r="G47" s="28">
        <v>0</v>
      </c>
      <c r="H47" s="29">
        <f t="shared" si="9"/>
        <v>0</v>
      </c>
      <c r="I47" s="28">
        <v>0</v>
      </c>
      <c r="J47" s="28">
        <f t="shared" si="10"/>
        <v>0</v>
      </c>
    </row>
    <row r="48" spans="1:10" x14ac:dyDescent="0.3">
      <c r="A48" s="57" t="s">
        <v>295</v>
      </c>
      <c r="B48" s="27" t="s">
        <v>77</v>
      </c>
      <c r="C48" s="28">
        <v>0</v>
      </c>
      <c r="D48" s="28">
        <v>0</v>
      </c>
      <c r="E48" s="29">
        <f t="shared" si="8"/>
        <v>0</v>
      </c>
      <c r="F48" s="28">
        <v>0</v>
      </c>
      <c r="G48" s="28">
        <v>0</v>
      </c>
      <c r="H48" s="29">
        <f t="shared" si="9"/>
        <v>0</v>
      </c>
      <c r="I48" s="28">
        <v>0</v>
      </c>
      <c r="J48" s="28">
        <f t="shared" si="10"/>
        <v>0</v>
      </c>
    </row>
    <row r="49" spans="1:10" x14ac:dyDescent="0.3">
      <c r="A49" s="67">
        <v>5295950300</v>
      </c>
      <c r="B49" s="27" t="s">
        <v>79</v>
      </c>
      <c r="C49" s="28">
        <v>0</v>
      </c>
      <c r="D49" s="28">
        <v>0</v>
      </c>
      <c r="E49" s="29">
        <f t="shared" si="8"/>
        <v>0</v>
      </c>
      <c r="F49" s="28">
        <v>0</v>
      </c>
      <c r="G49" s="28">
        <v>0</v>
      </c>
      <c r="H49" s="29">
        <f t="shared" si="9"/>
        <v>0</v>
      </c>
      <c r="I49" s="28">
        <v>0</v>
      </c>
      <c r="J49" s="28">
        <f t="shared" si="10"/>
        <v>0</v>
      </c>
    </row>
    <row r="50" spans="1:10" x14ac:dyDescent="0.3">
      <c r="A50" s="57" t="s">
        <v>296</v>
      </c>
      <c r="B50" s="27" t="s">
        <v>81</v>
      </c>
      <c r="C50" s="28">
        <v>0</v>
      </c>
      <c r="D50" s="28">
        <v>0</v>
      </c>
      <c r="E50" s="29">
        <f t="shared" si="8"/>
        <v>0</v>
      </c>
      <c r="F50" s="28">
        <v>0</v>
      </c>
      <c r="G50" s="28">
        <v>0</v>
      </c>
      <c r="H50" s="29">
        <f t="shared" si="9"/>
        <v>0</v>
      </c>
      <c r="I50" s="28">
        <v>0</v>
      </c>
      <c r="J50" s="28">
        <f t="shared" si="10"/>
        <v>0</v>
      </c>
    </row>
    <row r="51" spans="1:10" x14ac:dyDescent="0.3">
      <c r="A51" s="65" t="s">
        <v>297</v>
      </c>
      <c r="B51" s="27" t="s">
        <v>83</v>
      </c>
      <c r="C51" s="28">
        <v>0</v>
      </c>
      <c r="D51" s="28">
        <v>0</v>
      </c>
      <c r="E51" s="29">
        <f t="shared" si="8"/>
        <v>0</v>
      </c>
      <c r="F51" s="28">
        <v>0</v>
      </c>
      <c r="G51" s="28">
        <v>0</v>
      </c>
      <c r="H51" s="29">
        <f t="shared" si="9"/>
        <v>0</v>
      </c>
      <c r="I51" s="28">
        <v>0</v>
      </c>
      <c r="J51" s="28">
        <f t="shared" si="10"/>
        <v>0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8"/>
        <v>0</v>
      </c>
      <c r="F52" s="28">
        <v>0</v>
      </c>
      <c r="G52" s="28">
        <v>0</v>
      </c>
      <c r="H52" s="29">
        <f t="shared" si="9"/>
        <v>0</v>
      </c>
      <c r="I52" s="28">
        <v>0</v>
      </c>
      <c r="J52" s="28">
        <f t="shared" si="10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8"/>
        <v>0</v>
      </c>
      <c r="F53" s="28">
        <v>0</v>
      </c>
      <c r="G53" s="28">
        <v>0</v>
      </c>
      <c r="H53" s="29">
        <f t="shared" si="9"/>
        <v>0</v>
      </c>
      <c r="I53" s="28">
        <v>0</v>
      </c>
      <c r="J53" s="28">
        <f t="shared" si="10"/>
        <v>0</v>
      </c>
    </row>
    <row r="54" spans="1:10" x14ac:dyDescent="0.3">
      <c r="A54" s="57" t="s">
        <v>298</v>
      </c>
      <c r="B54" s="27" t="s">
        <v>89</v>
      </c>
      <c r="C54" s="28">
        <v>0</v>
      </c>
      <c r="D54" s="28">
        <v>0</v>
      </c>
      <c r="E54" s="29">
        <f t="shared" si="8"/>
        <v>0</v>
      </c>
      <c r="F54" s="28">
        <v>0</v>
      </c>
      <c r="G54" s="28">
        <v>0</v>
      </c>
      <c r="H54" s="29">
        <f t="shared" si="9"/>
        <v>0</v>
      </c>
      <c r="I54" s="28">
        <v>0</v>
      </c>
      <c r="J54" s="28">
        <f t="shared" si="10"/>
        <v>0</v>
      </c>
    </row>
    <row r="55" spans="1:10" x14ac:dyDescent="0.3">
      <c r="A55" s="65">
        <v>5299100000</v>
      </c>
      <c r="B55" s="27" t="s">
        <v>91</v>
      </c>
      <c r="C55" s="28">
        <v>0</v>
      </c>
      <c r="D55" s="28">
        <v>0</v>
      </c>
      <c r="E55" s="29">
        <f>IF(C55=0,0,1-((C55-D55)/ABS(C55)))</f>
        <v>0</v>
      </c>
      <c r="F55" s="28">
        <v>0</v>
      </c>
      <c r="G55" s="28">
        <v>0</v>
      </c>
      <c r="H55" s="29">
        <f>IF(F55=0,0,1-((F55-G55)/ABS(F55)))</f>
        <v>0</v>
      </c>
      <c r="I55" s="28">
        <v>0</v>
      </c>
      <c r="J55" s="28">
        <f t="shared" si="10"/>
        <v>0</v>
      </c>
    </row>
    <row r="56" spans="1:10" s="35" customFormat="1" x14ac:dyDescent="0.3">
      <c r="A56" s="67"/>
      <c r="B56" s="24" t="s">
        <v>92</v>
      </c>
      <c r="C56" s="41">
        <f>SUM(C40:C55)</f>
        <v>0</v>
      </c>
      <c r="D56" s="41">
        <f>SUM(D40:D55)</f>
        <v>240.89400000000001</v>
      </c>
      <c r="E56" s="33">
        <f>IF(C56=0,0,1-((C56-D56)/ABS(C56)))</f>
        <v>0</v>
      </c>
      <c r="F56" s="41">
        <f>SUM(F40:F55)</f>
        <v>0</v>
      </c>
      <c r="G56" s="41">
        <f>SUM(G40:G55)</f>
        <v>1350.2346</v>
      </c>
      <c r="H56" s="33">
        <f>IF(F56=0,0,1-((F56-G56)/ABS(F56)))</f>
        <v>0</v>
      </c>
      <c r="I56" s="41">
        <f>SUM(I40:I55)</f>
        <v>0</v>
      </c>
      <c r="J56" s="41">
        <f>SUM(J40:J55)</f>
        <v>-1350.2346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0</v>
      </c>
      <c r="D58" s="28">
        <v>0</v>
      </c>
      <c r="E58" s="29">
        <f t="shared" ref="E58:E87" si="11">IF(C58=0,0,1-((C58-D58)/ABS(C58)))</f>
        <v>0</v>
      </c>
      <c r="F58" s="28">
        <v>0</v>
      </c>
      <c r="G58" s="28">
        <v>0</v>
      </c>
      <c r="H58" s="29">
        <f t="shared" ref="H58:H87" si="12">IF(F58=0,0,1-((F58-G58)/ABS(F58)))</f>
        <v>0</v>
      </c>
      <c r="I58" s="28">
        <v>0</v>
      </c>
      <c r="J58" s="28">
        <f t="shared" ref="J58:J85" si="13">+I58-G58</f>
        <v>0</v>
      </c>
    </row>
    <row r="59" spans="1:10" x14ac:dyDescent="0.3">
      <c r="A59" s="68" t="s">
        <v>300</v>
      </c>
      <c r="B59" s="27" t="s">
        <v>97</v>
      </c>
      <c r="C59" s="28">
        <v>0</v>
      </c>
      <c r="D59" s="28">
        <v>0</v>
      </c>
      <c r="E59" s="29">
        <f t="shared" si="11"/>
        <v>0</v>
      </c>
      <c r="F59" s="28">
        <v>0</v>
      </c>
      <c r="G59" s="28">
        <v>0</v>
      </c>
      <c r="H59" s="29">
        <f t="shared" si="12"/>
        <v>0</v>
      </c>
      <c r="I59" s="28">
        <v>0</v>
      </c>
      <c r="J59" s="28">
        <f t="shared" si="13"/>
        <v>0</v>
      </c>
    </row>
    <row r="60" spans="1:10" x14ac:dyDescent="0.3">
      <c r="A60" s="57" t="s">
        <v>301</v>
      </c>
      <c r="B60" s="27" t="s">
        <v>99</v>
      </c>
      <c r="C60" s="28">
        <v>0</v>
      </c>
      <c r="D60" s="28">
        <v>0</v>
      </c>
      <c r="E60" s="29">
        <f t="shared" si="11"/>
        <v>0</v>
      </c>
      <c r="F60" s="28">
        <v>0</v>
      </c>
      <c r="G60" s="28">
        <v>0</v>
      </c>
      <c r="H60" s="29">
        <f t="shared" si="12"/>
        <v>0</v>
      </c>
      <c r="I60" s="28">
        <v>0</v>
      </c>
      <c r="J60" s="28">
        <f t="shared" si="13"/>
        <v>0</v>
      </c>
    </row>
    <row r="61" spans="1:10" x14ac:dyDescent="0.3">
      <c r="A61" s="57" t="s">
        <v>302</v>
      </c>
      <c r="B61" s="27" t="s">
        <v>101</v>
      </c>
      <c r="C61" s="28">
        <v>0</v>
      </c>
      <c r="D61" s="28">
        <v>0</v>
      </c>
      <c r="E61" s="29">
        <f t="shared" si="11"/>
        <v>0</v>
      </c>
      <c r="F61" s="28">
        <v>0</v>
      </c>
      <c r="G61" s="28">
        <v>0</v>
      </c>
      <c r="H61" s="29">
        <f t="shared" si="12"/>
        <v>0</v>
      </c>
      <c r="I61" s="28">
        <v>0</v>
      </c>
      <c r="J61" s="28">
        <f t="shared" si="13"/>
        <v>0</v>
      </c>
    </row>
    <row r="62" spans="1:10" x14ac:dyDescent="0.3">
      <c r="A62" s="57" t="s">
        <v>303</v>
      </c>
      <c r="B62" s="27" t="s">
        <v>103</v>
      </c>
      <c r="C62" s="28">
        <v>0</v>
      </c>
      <c r="D62" s="28">
        <v>0</v>
      </c>
      <c r="E62" s="29">
        <f t="shared" si="11"/>
        <v>0</v>
      </c>
      <c r="F62" s="28">
        <v>0</v>
      </c>
      <c r="G62" s="28">
        <v>0</v>
      </c>
      <c r="H62" s="29">
        <f t="shared" si="12"/>
        <v>0</v>
      </c>
      <c r="I62" s="28">
        <v>0</v>
      </c>
      <c r="J62" s="28">
        <f t="shared" si="13"/>
        <v>0</v>
      </c>
    </row>
    <row r="63" spans="1:10" x14ac:dyDescent="0.3">
      <c r="A63" s="57" t="s">
        <v>304</v>
      </c>
      <c r="B63" s="27" t="s">
        <v>305</v>
      </c>
      <c r="C63" s="28">
        <v>0</v>
      </c>
      <c r="D63" s="28">
        <v>0</v>
      </c>
      <c r="E63" s="29">
        <f t="shared" si="11"/>
        <v>0</v>
      </c>
      <c r="F63" s="28">
        <v>0</v>
      </c>
      <c r="G63" s="28">
        <v>0</v>
      </c>
      <c r="H63" s="29">
        <f t="shared" si="12"/>
        <v>0</v>
      </c>
      <c r="I63" s="28">
        <v>0</v>
      </c>
      <c r="J63" s="28">
        <f t="shared" si="13"/>
        <v>0</v>
      </c>
    </row>
    <row r="64" spans="1:10" x14ac:dyDescent="0.3">
      <c r="A64" s="57" t="s">
        <v>306</v>
      </c>
      <c r="B64" s="27" t="s">
        <v>107</v>
      </c>
      <c r="C64" s="28">
        <v>0</v>
      </c>
      <c r="D64" s="28">
        <v>0</v>
      </c>
      <c r="E64" s="29">
        <f t="shared" si="11"/>
        <v>0</v>
      </c>
      <c r="F64" s="28">
        <v>0</v>
      </c>
      <c r="G64" s="28">
        <v>0</v>
      </c>
      <c r="H64" s="29">
        <f t="shared" si="12"/>
        <v>0</v>
      </c>
      <c r="I64" s="28">
        <v>0</v>
      </c>
      <c r="J64" s="28">
        <f t="shared" si="13"/>
        <v>0</v>
      </c>
    </row>
    <row r="65" spans="1:10" x14ac:dyDescent="0.3">
      <c r="A65" s="57" t="s">
        <v>108</v>
      </c>
      <c r="B65" s="27" t="s">
        <v>109</v>
      </c>
      <c r="C65" s="28">
        <v>0</v>
      </c>
      <c r="D65" s="28">
        <v>0</v>
      </c>
      <c r="E65" s="29">
        <f t="shared" si="11"/>
        <v>0</v>
      </c>
      <c r="F65" s="28">
        <v>0</v>
      </c>
      <c r="G65" s="28">
        <v>0</v>
      </c>
      <c r="H65" s="29">
        <f t="shared" si="12"/>
        <v>0</v>
      </c>
      <c r="I65" s="28">
        <v>0</v>
      </c>
      <c r="J65" s="28">
        <f t="shared" si="13"/>
        <v>0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11"/>
        <v>0</v>
      </c>
      <c r="F66" s="28">
        <v>0</v>
      </c>
      <c r="G66" s="28">
        <v>0</v>
      </c>
      <c r="H66" s="29">
        <f t="shared" si="12"/>
        <v>0</v>
      </c>
      <c r="I66" s="28">
        <v>0</v>
      </c>
      <c r="J66" s="28">
        <f t="shared" si="13"/>
        <v>0</v>
      </c>
    </row>
    <row r="67" spans="1:10" x14ac:dyDescent="0.3">
      <c r="A67" s="57" t="s">
        <v>307</v>
      </c>
      <c r="B67" s="27" t="s">
        <v>113</v>
      </c>
      <c r="C67" s="28">
        <v>0</v>
      </c>
      <c r="D67" s="28">
        <v>0</v>
      </c>
      <c r="E67" s="29">
        <f t="shared" si="11"/>
        <v>0</v>
      </c>
      <c r="F67" s="28">
        <v>0</v>
      </c>
      <c r="G67" s="28">
        <v>0</v>
      </c>
      <c r="H67" s="29">
        <f t="shared" si="12"/>
        <v>0</v>
      </c>
      <c r="I67" s="28">
        <v>0</v>
      </c>
      <c r="J67" s="28">
        <f t="shared" si="13"/>
        <v>0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11"/>
        <v>0</v>
      </c>
      <c r="F68" s="28">
        <v>0</v>
      </c>
      <c r="G68" s="28">
        <v>0</v>
      </c>
      <c r="H68" s="29">
        <f t="shared" si="12"/>
        <v>0</v>
      </c>
      <c r="I68" s="28">
        <v>0</v>
      </c>
      <c r="J68" s="28">
        <f t="shared" si="13"/>
        <v>0</v>
      </c>
    </row>
    <row r="69" spans="1:10" x14ac:dyDescent="0.3">
      <c r="A69" s="57" t="s">
        <v>309</v>
      </c>
      <c r="B69" s="27" t="s">
        <v>117</v>
      </c>
      <c r="C69" s="28">
        <v>0</v>
      </c>
      <c r="D69" s="28">
        <v>0</v>
      </c>
      <c r="E69" s="29">
        <f t="shared" si="11"/>
        <v>0</v>
      </c>
      <c r="F69" s="28">
        <v>0</v>
      </c>
      <c r="G69" s="28">
        <v>0</v>
      </c>
      <c r="H69" s="29">
        <f t="shared" si="12"/>
        <v>0</v>
      </c>
      <c r="I69" s="28">
        <v>0</v>
      </c>
      <c r="J69" s="28">
        <f t="shared" si="13"/>
        <v>0</v>
      </c>
    </row>
    <row r="70" spans="1:10" x14ac:dyDescent="0.3">
      <c r="A70" s="57" t="s">
        <v>310</v>
      </c>
      <c r="B70" s="27" t="s">
        <v>119</v>
      </c>
      <c r="C70" s="28">
        <v>0</v>
      </c>
      <c r="D70" s="28">
        <v>0</v>
      </c>
      <c r="E70" s="29">
        <f t="shared" si="11"/>
        <v>0</v>
      </c>
      <c r="F70" s="28">
        <v>0</v>
      </c>
      <c r="G70" s="28">
        <v>0</v>
      </c>
      <c r="H70" s="29">
        <f t="shared" si="12"/>
        <v>0</v>
      </c>
      <c r="I70" s="28">
        <v>0</v>
      </c>
      <c r="J70" s="28">
        <f t="shared" si="13"/>
        <v>0</v>
      </c>
    </row>
    <row r="71" spans="1:10" x14ac:dyDescent="0.3">
      <c r="A71" s="65" t="s">
        <v>311</v>
      </c>
      <c r="B71" s="27" t="s">
        <v>121</v>
      </c>
      <c r="C71" s="28">
        <v>0</v>
      </c>
      <c r="D71" s="28">
        <v>0</v>
      </c>
      <c r="E71" s="29">
        <f t="shared" si="11"/>
        <v>0</v>
      </c>
      <c r="F71" s="28">
        <v>0</v>
      </c>
      <c r="G71" s="28">
        <v>0</v>
      </c>
      <c r="H71" s="29">
        <f t="shared" si="12"/>
        <v>0</v>
      </c>
      <c r="I71" s="28">
        <v>0</v>
      </c>
      <c r="J71" s="28">
        <f t="shared" si="13"/>
        <v>0</v>
      </c>
    </row>
    <row r="72" spans="1:10" x14ac:dyDescent="0.3">
      <c r="A72" s="57" t="s">
        <v>312</v>
      </c>
      <c r="B72" s="27" t="s">
        <v>123</v>
      </c>
      <c r="C72" s="28">
        <v>0</v>
      </c>
      <c r="D72" s="28">
        <v>0</v>
      </c>
      <c r="E72" s="29">
        <f t="shared" si="11"/>
        <v>0</v>
      </c>
      <c r="F72" s="28">
        <v>0</v>
      </c>
      <c r="G72" s="28">
        <v>0</v>
      </c>
      <c r="H72" s="29">
        <f t="shared" si="12"/>
        <v>0</v>
      </c>
      <c r="I72" s="28">
        <v>0</v>
      </c>
      <c r="J72" s="28">
        <f t="shared" si="13"/>
        <v>0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11"/>
        <v>0</v>
      </c>
      <c r="F73" s="28">
        <v>0</v>
      </c>
      <c r="G73" s="28">
        <v>0</v>
      </c>
      <c r="H73" s="29">
        <f t="shared" si="12"/>
        <v>0</v>
      </c>
      <c r="I73" s="28">
        <v>0</v>
      </c>
      <c r="J73" s="28">
        <f t="shared" si="13"/>
        <v>0</v>
      </c>
    </row>
    <row r="74" spans="1:10" x14ac:dyDescent="0.3">
      <c r="A74" s="57" t="s">
        <v>313</v>
      </c>
      <c r="B74" s="27" t="s">
        <v>127</v>
      </c>
      <c r="C74" s="28">
        <v>0</v>
      </c>
      <c r="D74" s="28">
        <v>0</v>
      </c>
      <c r="E74" s="29">
        <f t="shared" si="11"/>
        <v>0</v>
      </c>
      <c r="F74" s="28">
        <v>0</v>
      </c>
      <c r="G74" s="28">
        <v>0</v>
      </c>
      <c r="H74" s="29">
        <f t="shared" si="12"/>
        <v>0</v>
      </c>
      <c r="I74" s="28">
        <v>0</v>
      </c>
      <c r="J74" s="28">
        <f t="shared" si="13"/>
        <v>0</v>
      </c>
    </row>
    <row r="75" spans="1:10" x14ac:dyDescent="0.3">
      <c r="A75" s="57" t="s">
        <v>314</v>
      </c>
      <c r="B75" s="27" t="s">
        <v>129</v>
      </c>
      <c r="C75" s="28">
        <v>0</v>
      </c>
      <c r="D75" s="28">
        <v>0</v>
      </c>
      <c r="E75" s="29">
        <f t="shared" si="11"/>
        <v>0</v>
      </c>
      <c r="F75" s="28">
        <v>0</v>
      </c>
      <c r="G75" s="28">
        <v>0</v>
      </c>
      <c r="H75" s="29">
        <f t="shared" si="12"/>
        <v>0</v>
      </c>
      <c r="I75" s="28">
        <v>0</v>
      </c>
      <c r="J75" s="28">
        <f t="shared" si="13"/>
        <v>0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11"/>
        <v>0</v>
      </c>
      <c r="F76" s="28">
        <v>0</v>
      </c>
      <c r="G76" s="28">
        <v>0</v>
      </c>
      <c r="H76" s="29">
        <f t="shared" si="12"/>
        <v>0</v>
      </c>
      <c r="I76" s="28">
        <v>0</v>
      </c>
      <c r="J76" s="28">
        <f t="shared" si="13"/>
        <v>0</v>
      </c>
    </row>
    <row r="77" spans="1:10" x14ac:dyDescent="0.3">
      <c r="A77" s="57" t="s">
        <v>316</v>
      </c>
      <c r="B77" s="27" t="s">
        <v>133</v>
      </c>
      <c r="C77" s="28">
        <v>0</v>
      </c>
      <c r="D77" s="28">
        <v>0</v>
      </c>
      <c r="E77" s="29">
        <f t="shared" si="11"/>
        <v>0</v>
      </c>
      <c r="F77" s="28">
        <v>0</v>
      </c>
      <c r="G77" s="28">
        <v>0</v>
      </c>
      <c r="H77" s="29">
        <f t="shared" si="12"/>
        <v>0</v>
      </c>
      <c r="I77" s="28">
        <v>0</v>
      </c>
      <c r="J77" s="28">
        <f t="shared" si="13"/>
        <v>0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11"/>
        <v>0</v>
      </c>
      <c r="F78" s="28">
        <v>0</v>
      </c>
      <c r="G78" s="28">
        <v>0</v>
      </c>
      <c r="H78" s="29">
        <f t="shared" si="12"/>
        <v>0</v>
      </c>
      <c r="I78" s="28">
        <v>0</v>
      </c>
      <c r="J78" s="28">
        <f t="shared" si="13"/>
        <v>0</v>
      </c>
    </row>
    <row r="79" spans="1:10" x14ac:dyDescent="0.3">
      <c r="A79" s="57" t="s">
        <v>318</v>
      </c>
      <c r="B79" s="27" t="s">
        <v>137</v>
      </c>
      <c r="C79" s="28">
        <v>0</v>
      </c>
      <c r="D79" s="28">
        <v>0</v>
      </c>
      <c r="E79" s="29">
        <f t="shared" si="11"/>
        <v>0</v>
      </c>
      <c r="F79" s="28">
        <v>0</v>
      </c>
      <c r="G79" s="28">
        <v>0</v>
      </c>
      <c r="H79" s="29">
        <f t="shared" si="12"/>
        <v>0</v>
      </c>
      <c r="I79" s="28">
        <v>0</v>
      </c>
      <c r="J79" s="28">
        <f t="shared" si="13"/>
        <v>0</v>
      </c>
    </row>
    <row r="80" spans="1:10" x14ac:dyDescent="0.3">
      <c r="A80" s="65" t="s">
        <v>319</v>
      </c>
      <c r="B80" s="27" t="s">
        <v>139</v>
      </c>
      <c r="C80" s="28">
        <v>0</v>
      </c>
      <c r="D80" s="28">
        <v>0</v>
      </c>
      <c r="E80" s="29">
        <f t="shared" si="11"/>
        <v>0</v>
      </c>
      <c r="F80" s="28">
        <v>0</v>
      </c>
      <c r="G80" s="28">
        <v>0</v>
      </c>
      <c r="H80" s="29">
        <f t="shared" si="12"/>
        <v>0</v>
      </c>
      <c r="I80" s="28">
        <v>0</v>
      </c>
      <c r="J80" s="28">
        <f t="shared" si="13"/>
        <v>0</v>
      </c>
    </row>
    <row r="81" spans="1:10" x14ac:dyDescent="0.3">
      <c r="A81" s="57" t="s">
        <v>320</v>
      </c>
      <c r="B81" s="27" t="s">
        <v>141</v>
      </c>
      <c r="C81" s="28">
        <v>0</v>
      </c>
      <c r="D81" s="28">
        <v>0</v>
      </c>
      <c r="E81" s="29">
        <f t="shared" si="11"/>
        <v>0</v>
      </c>
      <c r="F81" s="28">
        <v>0</v>
      </c>
      <c r="G81" s="28">
        <v>0</v>
      </c>
      <c r="H81" s="29">
        <f t="shared" si="12"/>
        <v>0</v>
      </c>
      <c r="I81" s="28">
        <v>0</v>
      </c>
      <c r="J81" s="28">
        <f t="shared" si="13"/>
        <v>0</v>
      </c>
    </row>
    <row r="82" spans="1:10" x14ac:dyDescent="0.3">
      <c r="A82" s="57" t="s">
        <v>321</v>
      </c>
      <c r="B82" s="27" t="s">
        <v>143</v>
      </c>
      <c r="C82" s="28">
        <v>0</v>
      </c>
      <c r="D82" s="28">
        <v>0</v>
      </c>
      <c r="E82" s="29">
        <f t="shared" si="11"/>
        <v>0</v>
      </c>
      <c r="F82" s="28">
        <v>0</v>
      </c>
      <c r="G82" s="28">
        <v>0</v>
      </c>
      <c r="H82" s="29">
        <f t="shared" si="12"/>
        <v>0</v>
      </c>
      <c r="I82" s="28">
        <v>0</v>
      </c>
      <c r="J82" s="28">
        <f t="shared" si="13"/>
        <v>0</v>
      </c>
    </row>
    <row r="83" spans="1:10" x14ac:dyDescent="0.3">
      <c r="A83" s="57" t="s">
        <v>322</v>
      </c>
      <c r="B83" s="27" t="s">
        <v>145</v>
      </c>
      <c r="C83" s="28">
        <v>0</v>
      </c>
      <c r="D83" s="28">
        <v>0</v>
      </c>
      <c r="E83" s="29">
        <f t="shared" si="11"/>
        <v>0</v>
      </c>
      <c r="F83" s="28">
        <v>0</v>
      </c>
      <c r="G83" s="28">
        <v>0</v>
      </c>
      <c r="H83" s="29">
        <f t="shared" si="12"/>
        <v>0</v>
      </c>
      <c r="I83" s="28">
        <v>0</v>
      </c>
      <c r="J83" s="28">
        <f t="shared" si="13"/>
        <v>0</v>
      </c>
    </row>
    <row r="84" spans="1:10" x14ac:dyDescent="0.3">
      <c r="A84" s="65" t="s">
        <v>323</v>
      </c>
      <c r="B84" s="27" t="s">
        <v>147</v>
      </c>
      <c r="C84" s="28">
        <v>0</v>
      </c>
      <c r="D84" s="28">
        <v>0</v>
      </c>
      <c r="E84" s="29">
        <f t="shared" si="11"/>
        <v>0</v>
      </c>
      <c r="F84" s="28">
        <v>0</v>
      </c>
      <c r="G84" s="28">
        <v>0</v>
      </c>
      <c r="H84" s="29">
        <f t="shared" si="12"/>
        <v>0</v>
      </c>
      <c r="I84" s="28">
        <v>0</v>
      </c>
      <c r="J84" s="28">
        <f t="shared" si="13"/>
        <v>0</v>
      </c>
    </row>
    <row r="85" spans="1:10" x14ac:dyDescent="0.3">
      <c r="A85" s="57" t="s">
        <v>324</v>
      </c>
      <c r="B85" s="27" t="s">
        <v>149</v>
      </c>
      <c r="C85" s="28">
        <v>0</v>
      </c>
      <c r="D85" s="28">
        <v>0</v>
      </c>
      <c r="E85" s="29">
        <f t="shared" si="11"/>
        <v>0</v>
      </c>
      <c r="F85" s="28">
        <v>0</v>
      </c>
      <c r="G85" s="28">
        <v>0</v>
      </c>
      <c r="H85" s="29">
        <f t="shared" si="12"/>
        <v>0</v>
      </c>
      <c r="I85" s="28">
        <v>0</v>
      </c>
      <c r="J85" s="28">
        <f t="shared" si="13"/>
        <v>0</v>
      </c>
    </row>
    <row r="86" spans="1:10" x14ac:dyDescent="0.3">
      <c r="B86" s="24" t="s">
        <v>150</v>
      </c>
      <c r="C86" s="32">
        <f>SUM(C58:C85)</f>
        <v>0</v>
      </c>
      <c r="D86" s="32">
        <f>SUM(D58:D85)</f>
        <v>0</v>
      </c>
      <c r="E86" s="33">
        <f t="shared" si="11"/>
        <v>0</v>
      </c>
      <c r="F86" s="32">
        <f>SUM(F58:F85)</f>
        <v>0</v>
      </c>
      <c r="G86" s="32">
        <f>SUM(G58:G85)</f>
        <v>0</v>
      </c>
      <c r="H86" s="33">
        <f t="shared" si="12"/>
        <v>0</v>
      </c>
      <c r="I86" s="32">
        <f>SUM(I58:I85)</f>
        <v>0</v>
      </c>
      <c r="J86" s="32">
        <f>SUM(J58:J85)</f>
        <v>0</v>
      </c>
    </row>
    <row r="87" spans="1:10" s="35" customFormat="1" x14ac:dyDescent="0.3">
      <c r="A87" s="67"/>
      <c r="B87" s="24" t="s">
        <v>151</v>
      </c>
      <c r="C87" s="41">
        <f>+C86+C56+C38</f>
        <v>0</v>
      </c>
      <c r="D87" s="41">
        <f>+D86+D56+D38</f>
        <v>240.89400000000001</v>
      </c>
      <c r="E87" s="33">
        <f t="shared" si="11"/>
        <v>0</v>
      </c>
      <c r="F87" s="41">
        <f>+F86+F56+F38</f>
        <v>0</v>
      </c>
      <c r="G87" s="41">
        <f>+G86+G56+G38</f>
        <v>1350.2346</v>
      </c>
      <c r="H87" s="33">
        <f t="shared" si="12"/>
        <v>0</v>
      </c>
      <c r="I87" s="41">
        <f>+I86+I56+I38</f>
        <v>0</v>
      </c>
      <c r="J87" s="41">
        <f>+J86+J56+J38</f>
        <v>-1350.2346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4">IF(C90=0,0,1-((C90-D90)/ABS(C90)))</f>
        <v>0</v>
      </c>
      <c r="F90" s="28">
        <v>0</v>
      </c>
      <c r="G90" s="28">
        <v>0</v>
      </c>
      <c r="H90" s="29">
        <f t="shared" ref="H90:H96" si="15">IF(F90=0,0,1-((F90-G90)/ABS(F90)))</f>
        <v>0</v>
      </c>
      <c r="I90" s="28">
        <v>0</v>
      </c>
      <c r="J90" s="28">
        <f t="shared" ref="J90:J95" si="16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4"/>
        <v>0</v>
      </c>
      <c r="F91" s="28">
        <v>0</v>
      </c>
      <c r="G91" s="28">
        <v>0</v>
      </c>
      <c r="H91" s="29">
        <f t="shared" si="15"/>
        <v>0</v>
      </c>
      <c r="I91" s="28">
        <v>0</v>
      </c>
      <c r="J91" s="28">
        <f t="shared" si="16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4"/>
        <v>0</v>
      </c>
      <c r="F92" s="28">
        <v>0</v>
      </c>
      <c r="G92" s="28">
        <v>0</v>
      </c>
      <c r="H92" s="29">
        <f t="shared" si="15"/>
        <v>0</v>
      </c>
      <c r="I92" s="28">
        <v>0</v>
      </c>
      <c r="J92" s="28">
        <f t="shared" si="16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6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4"/>
        <v>0</v>
      </c>
      <c r="F94" s="28">
        <v>0</v>
      </c>
      <c r="G94" s="28">
        <v>0</v>
      </c>
      <c r="H94" s="29">
        <f t="shared" si="15"/>
        <v>0</v>
      </c>
      <c r="I94" s="28">
        <v>0</v>
      </c>
      <c r="J94" s="28">
        <f t="shared" si="16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4"/>
        <v>0</v>
      </c>
      <c r="F95" s="28">
        <v>0</v>
      </c>
      <c r="G95" s="28">
        <v>0</v>
      </c>
      <c r="H95" s="29">
        <f t="shared" si="15"/>
        <v>0</v>
      </c>
      <c r="I95" s="28">
        <v>0</v>
      </c>
      <c r="J95" s="28">
        <f t="shared" si="16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4"/>
        <v>0</v>
      </c>
      <c r="F96" s="32">
        <f>SUM(F90:F95)</f>
        <v>0</v>
      </c>
      <c r="G96" s="32">
        <f>SUM(G90:G95)</f>
        <v>0</v>
      </c>
      <c r="H96" s="33">
        <f t="shared" si="15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7">IF(C98=0,0,1-((C98-D98)/ABS(C98)))</f>
        <v>0</v>
      </c>
      <c r="F98" s="28">
        <v>0</v>
      </c>
      <c r="G98" s="28">
        <v>0</v>
      </c>
      <c r="H98" s="29">
        <f t="shared" ref="H98:H128" si="18">IF(F98=0,0,1-((F98-G98)/ABS(F98)))</f>
        <v>0</v>
      </c>
      <c r="I98" s="28">
        <v>0</v>
      </c>
      <c r="J98" s="28">
        <f t="shared" ref="J98:J128" si="19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7"/>
        <v>0</v>
      </c>
      <c r="F99" s="28">
        <v>0</v>
      </c>
      <c r="G99" s="28">
        <v>0</v>
      </c>
      <c r="H99" s="29">
        <f t="shared" si="18"/>
        <v>0</v>
      </c>
      <c r="I99" s="28">
        <v>0</v>
      </c>
      <c r="J99" s="28">
        <f t="shared" si="19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7"/>
        <v>0</v>
      </c>
      <c r="F100" s="28">
        <v>0</v>
      </c>
      <c r="G100" s="28">
        <v>0</v>
      </c>
      <c r="H100" s="29">
        <f t="shared" si="18"/>
        <v>0</v>
      </c>
      <c r="I100" s="28">
        <v>0</v>
      </c>
      <c r="J100" s="28">
        <f t="shared" si="19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7"/>
        <v>0</v>
      </c>
      <c r="F101" s="28">
        <v>0</v>
      </c>
      <c r="G101" s="28">
        <v>0</v>
      </c>
      <c r="H101" s="29">
        <f t="shared" si="18"/>
        <v>0</v>
      </c>
      <c r="I101" s="28">
        <v>0</v>
      </c>
      <c r="J101" s="28">
        <f t="shared" si="19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7"/>
        <v>0</v>
      </c>
      <c r="F102" s="28">
        <v>0</v>
      </c>
      <c r="G102" s="28">
        <v>0</v>
      </c>
      <c r="H102" s="29">
        <f t="shared" si="18"/>
        <v>0</v>
      </c>
      <c r="I102" s="28">
        <v>0</v>
      </c>
      <c r="J102" s="28">
        <f t="shared" si="19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7"/>
        <v>0</v>
      </c>
      <c r="F103" s="28">
        <v>0</v>
      </c>
      <c r="G103" s="28">
        <v>0</v>
      </c>
      <c r="H103" s="29">
        <f t="shared" si="18"/>
        <v>0</v>
      </c>
      <c r="I103" s="28">
        <v>0</v>
      </c>
      <c r="J103" s="28">
        <f t="shared" si="19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7"/>
        <v>0</v>
      </c>
      <c r="F104" s="28">
        <v>0</v>
      </c>
      <c r="G104" s="28">
        <v>0</v>
      </c>
      <c r="H104" s="29">
        <f t="shared" si="18"/>
        <v>0</v>
      </c>
      <c r="I104" s="28">
        <v>0</v>
      </c>
      <c r="J104" s="28">
        <f t="shared" si="19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7"/>
        <v>0</v>
      </c>
      <c r="F105" s="28">
        <v>0</v>
      </c>
      <c r="G105" s="28">
        <v>0</v>
      </c>
      <c r="H105" s="29">
        <f t="shared" si="18"/>
        <v>0</v>
      </c>
      <c r="I105" s="28">
        <v>0</v>
      </c>
      <c r="J105" s="28">
        <f t="shared" si="19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7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7"/>
        <v>0</v>
      </c>
      <c r="F107" s="28">
        <v>0</v>
      </c>
      <c r="G107" s="28">
        <v>0</v>
      </c>
      <c r="H107" s="29">
        <f t="shared" si="18"/>
        <v>0</v>
      </c>
      <c r="I107" s="28">
        <v>0</v>
      </c>
      <c r="J107" s="28">
        <f t="shared" si="19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7"/>
        <v>0</v>
      </c>
      <c r="F108" s="28">
        <v>0</v>
      </c>
      <c r="G108" s="28">
        <v>0</v>
      </c>
      <c r="H108" s="29">
        <f t="shared" si="18"/>
        <v>0</v>
      </c>
      <c r="I108" s="28">
        <v>0</v>
      </c>
      <c r="J108" s="28">
        <f t="shared" si="19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7"/>
        <v>0</v>
      </c>
      <c r="F109" s="28">
        <v>0</v>
      </c>
      <c r="G109" s="28">
        <v>0</v>
      </c>
      <c r="H109" s="29">
        <f t="shared" si="18"/>
        <v>0</v>
      </c>
      <c r="I109" s="28">
        <v>0</v>
      </c>
      <c r="J109" s="28">
        <f t="shared" si="19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7"/>
        <v>0</v>
      </c>
      <c r="F110" s="28">
        <v>0</v>
      </c>
      <c r="G110" s="28">
        <v>0</v>
      </c>
      <c r="H110" s="29">
        <f t="shared" si="18"/>
        <v>0</v>
      </c>
      <c r="I110" s="28">
        <v>0</v>
      </c>
      <c r="J110" s="28">
        <f t="shared" si="19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7"/>
        <v>0</v>
      </c>
      <c r="F111" s="28">
        <v>0</v>
      </c>
      <c r="G111" s="28">
        <v>0</v>
      </c>
      <c r="H111" s="29">
        <f t="shared" si="18"/>
        <v>0</v>
      </c>
      <c r="I111" s="28">
        <v>0</v>
      </c>
      <c r="J111" s="28">
        <f t="shared" si="19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7"/>
        <v>0</v>
      </c>
      <c r="F112" s="28">
        <v>0</v>
      </c>
      <c r="G112" s="28">
        <v>0</v>
      </c>
      <c r="H112" s="29">
        <f t="shared" si="18"/>
        <v>0</v>
      </c>
      <c r="I112" s="28">
        <v>0</v>
      </c>
      <c r="J112" s="28">
        <f t="shared" si="19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7"/>
        <v>0</v>
      </c>
      <c r="F113" s="28">
        <v>0</v>
      </c>
      <c r="G113" s="28">
        <v>0</v>
      </c>
      <c r="H113" s="29">
        <f t="shared" si="18"/>
        <v>0</v>
      </c>
      <c r="I113" s="28">
        <v>0</v>
      </c>
      <c r="J113" s="28">
        <f t="shared" si="19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7"/>
        <v>0</v>
      </c>
      <c r="F115" s="28">
        <v>0</v>
      </c>
      <c r="G115" s="28">
        <v>0</v>
      </c>
      <c r="H115" s="29">
        <f t="shared" si="18"/>
        <v>0</v>
      </c>
      <c r="I115" s="28">
        <v>0</v>
      </c>
      <c r="J115" s="28">
        <f t="shared" si="19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7"/>
        <v>0</v>
      </c>
      <c r="F116" s="28">
        <v>0</v>
      </c>
      <c r="G116" s="28">
        <v>0</v>
      </c>
      <c r="H116" s="29">
        <f t="shared" si="18"/>
        <v>0</v>
      </c>
      <c r="I116" s="28">
        <v>0</v>
      </c>
      <c r="J116" s="28">
        <f t="shared" si="19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7"/>
        <v>0</v>
      </c>
      <c r="F117" s="28">
        <v>0</v>
      </c>
      <c r="G117" s="28">
        <v>0</v>
      </c>
      <c r="H117" s="29">
        <f t="shared" si="18"/>
        <v>0</v>
      </c>
      <c r="I117" s="28">
        <v>0</v>
      </c>
      <c r="J117" s="28">
        <f t="shared" si="19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7"/>
        <v>0</v>
      </c>
      <c r="F118" s="28">
        <v>0</v>
      </c>
      <c r="G118" s="28">
        <v>0</v>
      </c>
      <c r="H118" s="29">
        <f t="shared" si="18"/>
        <v>0</v>
      </c>
      <c r="I118" s="28">
        <v>0</v>
      </c>
      <c r="J118" s="28">
        <f t="shared" si="19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7"/>
        <v>0</v>
      </c>
      <c r="F119" s="28">
        <v>0</v>
      </c>
      <c r="G119" s="28">
        <v>0</v>
      </c>
      <c r="H119" s="29">
        <f t="shared" si="18"/>
        <v>0</v>
      </c>
      <c r="I119" s="28">
        <v>0</v>
      </c>
      <c r="J119" s="28">
        <f t="shared" si="19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7"/>
        <v>0</v>
      </c>
      <c r="F120" s="28">
        <v>0</v>
      </c>
      <c r="G120" s="28">
        <v>0</v>
      </c>
      <c r="H120" s="29">
        <f t="shared" si="18"/>
        <v>0</v>
      </c>
      <c r="I120" s="28">
        <v>0</v>
      </c>
      <c r="J120" s="28">
        <f t="shared" si="19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7"/>
        <v>0</v>
      </c>
      <c r="F122" s="28">
        <v>0</v>
      </c>
      <c r="G122" s="28">
        <v>0</v>
      </c>
      <c r="H122" s="29">
        <f t="shared" si="18"/>
        <v>0</v>
      </c>
      <c r="I122" s="28">
        <v>0</v>
      </c>
      <c r="J122" s="28">
        <f t="shared" si="19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7"/>
        <v>0</v>
      </c>
      <c r="F123" s="28">
        <v>0</v>
      </c>
      <c r="G123" s="28">
        <v>0</v>
      </c>
      <c r="H123" s="29">
        <f t="shared" si="18"/>
        <v>0</v>
      </c>
      <c r="I123" s="28">
        <v>0</v>
      </c>
      <c r="J123" s="28">
        <f t="shared" si="19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7"/>
        <v>0</v>
      </c>
      <c r="F128" s="28">
        <v>0</v>
      </c>
      <c r="G128" s="28">
        <v>0</v>
      </c>
      <c r="H128" s="29">
        <f t="shared" si="18"/>
        <v>0</v>
      </c>
      <c r="I128" s="28">
        <v>0</v>
      </c>
      <c r="J128" s="28">
        <f t="shared" si="19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20">IF(C131=0,0,1-((C131-D131)/ABS(C131)))</f>
        <v>0</v>
      </c>
      <c r="F131" s="28">
        <v>0</v>
      </c>
      <c r="G131" s="28">
        <v>0</v>
      </c>
      <c r="H131" s="29">
        <f t="shared" ref="H131:H137" si="21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0</v>
      </c>
      <c r="D132" s="28">
        <v>0</v>
      </c>
      <c r="E132" s="29">
        <f t="shared" si="20"/>
        <v>0</v>
      </c>
      <c r="F132" s="28">
        <v>0</v>
      </c>
      <c r="G132" s="28">
        <v>0</v>
      </c>
      <c r="H132" s="29">
        <f t="shared" si="21"/>
        <v>0</v>
      </c>
      <c r="I132" s="28"/>
      <c r="J132" s="28"/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20"/>
        <v>0</v>
      </c>
      <c r="F133" s="28">
        <v>0</v>
      </c>
      <c r="G133" s="28">
        <v>0</v>
      </c>
      <c r="H133" s="29">
        <f t="shared" si="21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0</v>
      </c>
      <c r="D134" s="32">
        <f>SUM(D131:D133)</f>
        <v>0</v>
      </c>
      <c r="E134" s="33">
        <f t="shared" si="20"/>
        <v>0</v>
      </c>
      <c r="F134" s="32">
        <f>SUM(F131:F133)</f>
        <v>0</v>
      </c>
      <c r="G134" s="32">
        <f>SUM(G131:G133)</f>
        <v>0</v>
      </c>
      <c r="H134" s="33">
        <f t="shared" si="21"/>
        <v>0</v>
      </c>
      <c r="I134" s="32">
        <f>SUM(I131:I133)</f>
        <v>0</v>
      </c>
      <c r="J134" s="32">
        <f>SUM(J131:J133)</f>
        <v>0</v>
      </c>
    </row>
    <row r="135" spans="1:10" x14ac:dyDescent="0.3">
      <c r="B135" s="24" t="s">
        <v>239</v>
      </c>
      <c r="C135" s="32">
        <f>+C96+C129+C134</f>
        <v>0</v>
      </c>
      <c r="D135" s="32">
        <f>+D134+D129+D96</f>
        <v>0</v>
      </c>
      <c r="E135" s="33">
        <f t="shared" si="20"/>
        <v>0</v>
      </c>
      <c r="F135" s="32">
        <f>+F134+F129+F96</f>
        <v>0</v>
      </c>
      <c r="G135" s="32">
        <f>+G134+G129+G96</f>
        <v>0</v>
      </c>
      <c r="H135" s="33">
        <f t="shared" si="21"/>
        <v>0</v>
      </c>
      <c r="I135" s="32">
        <f>+I134+I129+I96</f>
        <v>0</v>
      </c>
      <c r="J135" s="32">
        <f>+J96+J129+J134</f>
        <v>0</v>
      </c>
    </row>
    <row r="136" spans="1:10" x14ac:dyDescent="0.3">
      <c r="B136" s="24" t="s">
        <v>240</v>
      </c>
      <c r="C136" s="32">
        <f>+C135+C87</f>
        <v>0</v>
      </c>
      <c r="D136" s="32">
        <f>+D135+D87</f>
        <v>240.89400000000001</v>
      </c>
      <c r="E136" s="33">
        <f t="shared" si="20"/>
        <v>0</v>
      </c>
      <c r="F136" s="32">
        <f>+F135+F87</f>
        <v>0</v>
      </c>
      <c r="G136" s="32">
        <f>+G135+G87</f>
        <v>1350.2346</v>
      </c>
      <c r="H136" s="33">
        <f t="shared" si="21"/>
        <v>0</v>
      </c>
      <c r="I136" s="32">
        <f>+I135+I87</f>
        <v>0</v>
      </c>
      <c r="J136" s="32">
        <f>+J135+J87</f>
        <v>-1350.2346</v>
      </c>
    </row>
    <row r="137" spans="1:10" x14ac:dyDescent="0.3">
      <c r="B137" s="24" t="s">
        <v>241</v>
      </c>
      <c r="C137" s="32">
        <f>+C34-C136</f>
        <v>0</v>
      </c>
      <c r="D137" s="32">
        <f>+D34-D136</f>
        <v>-240.89400000000001</v>
      </c>
      <c r="E137" s="33">
        <f t="shared" si="20"/>
        <v>0</v>
      </c>
      <c r="F137" s="32">
        <f>+F34-F136</f>
        <v>0</v>
      </c>
      <c r="G137" s="32">
        <f>+G34-G136</f>
        <v>-1350.2346</v>
      </c>
      <c r="H137" s="33">
        <f t="shared" si="21"/>
        <v>0</v>
      </c>
      <c r="I137" s="32">
        <f>+I34-I136</f>
        <v>0</v>
      </c>
      <c r="J137" s="32">
        <f>+J34-J136</f>
        <v>1350.2346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2">IF(C140=0,0,1-((C140-D140)/ABS(C140)))</f>
        <v>0</v>
      </c>
      <c r="F140" s="28">
        <v>0</v>
      </c>
      <c r="G140" s="28">
        <v>0</v>
      </c>
      <c r="H140" s="29">
        <f t="shared" ref="H140:H145" si="23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2"/>
        <v>0</v>
      </c>
      <c r="F141" s="28">
        <v>0</v>
      </c>
      <c r="G141" s="28">
        <v>0</v>
      </c>
      <c r="H141" s="29">
        <f t="shared" si="23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0</v>
      </c>
      <c r="E142" s="29">
        <f t="shared" si="22"/>
        <v>0</v>
      </c>
      <c r="F142" s="28">
        <v>0</v>
      </c>
      <c r="G142" s="28">
        <v>0</v>
      </c>
      <c r="H142" s="29">
        <f t="shared" si="23"/>
        <v>0</v>
      </c>
      <c r="I142" s="28">
        <v>0</v>
      </c>
      <c r="J142" s="28">
        <f>+I142-G142</f>
        <v>0</v>
      </c>
    </row>
    <row r="143" spans="1:10" x14ac:dyDescent="0.3">
      <c r="A143" s="57" t="s">
        <v>376</v>
      </c>
      <c r="B143" s="27" t="s">
        <v>251</v>
      </c>
      <c r="C143" s="28"/>
      <c r="D143" s="28"/>
      <c r="E143" s="29">
        <f t="shared" si="22"/>
        <v>0</v>
      </c>
      <c r="F143" s="28"/>
      <c r="G143" s="28"/>
      <c r="H143" s="29">
        <f t="shared" si="23"/>
        <v>0</v>
      </c>
      <c r="I143" s="28"/>
      <c r="J143" s="28"/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2"/>
        <v>0</v>
      </c>
      <c r="F144" s="28">
        <v>0</v>
      </c>
      <c r="G144" s="28">
        <v>0</v>
      </c>
      <c r="H144" s="29">
        <f t="shared" si="23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0</v>
      </c>
      <c r="D145" s="32">
        <f>SUM(D140:D144)</f>
        <v>0</v>
      </c>
      <c r="E145" s="33">
        <f t="shared" si="22"/>
        <v>0</v>
      </c>
      <c r="F145" s="32">
        <f>SUM(F140:F144)</f>
        <v>0</v>
      </c>
      <c r="G145" s="32">
        <f>SUM(G140:G144)</f>
        <v>0</v>
      </c>
      <c r="H145" s="33">
        <f t="shared" si="23"/>
        <v>0</v>
      </c>
      <c r="I145" s="32">
        <f>SUM(I140:I144)</f>
        <v>0</v>
      </c>
      <c r="J145" s="32">
        <f>SUM(J140:J144)</f>
        <v>0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0</v>
      </c>
      <c r="E147" s="29">
        <f t="shared" ref="E147:E152" si="24">IF(C147=0,0,1-((C147-D147)/ABS(C147)))</f>
        <v>0</v>
      </c>
      <c r="F147" s="28">
        <v>0</v>
      </c>
      <c r="G147" s="28">
        <v>0</v>
      </c>
      <c r="H147" s="29">
        <f t="shared" ref="H147:H152" si="25">IF(F147=0,0,1-((F147-G147)/ABS(F147)))</f>
        <v>0</v>
      </c>
      <c r="I147" s="28">
        <v>0</v>
      </c>
      <c r="J147" s="28">
        <f>+I147-G147</f>
        <v>0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4"/>
        <v>0</v>
      </c>
      <c r="F148" s="28">
        <v>0</v>
      </c>
      <c r="G148" s="28">
        <v>0</v>
      </c>
      <c r="H148" s="29">
        <f t="shared" si="25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0</v>
      </c>
      <c r="E149" s="29">
        <f t="shared" si="24"/>
        <v>0</v>
      </c>
      <c r="F149" s="28">
        <v>0</v>
      </c>
      <c r="G149" s="28">
        <v>0</v>
      </c>
      <c r="H149" s="29">
        <f t="shared" si="25"/>
        <v>0</v>
      </c>
      <c r="I149" s="28">
        <v>0</v>
      </c>
      <c r="J149" s="28">
        <f>+I149-G149</f>
        <v>0</v>
      </c>
    </row>
    <row r="150" spans="1:10" x14ac:dyDescent="0.3">
      <c r="A150" s="57" t="s">
        <v>381</v>
      </c>
      <c r="B150" s="27" t="s">
        <v>263</v>
      </c>
      <c r="C150" s="28"/>
      <c r="D150" s="28"/>
      <c r="E150" s="29">
        <f t="shared" si="24"/>
        <v>0</v>
      </c>
      <c r="F150" s="28"/>
      <c r="G150" s="28"/>
      <c r="H150" s="29">
        <f t="shared" si="25"/>
        <v>0</v>
      </c>
      <c r="I150" s="28"/>
      <c r="J150" s="28"/>
    </row>
    <row r="151" spans="1:10" x14ac:dyDescent="0.3">
      <c r="B151" s="24" t="s">
        <v>264</v>
      </c>
      <c r="C151" s="32">
        <f>SUM(C147:C150)</f>
        <v>0</v>
      </c>
      <c r="D151" s="32">
        <f>SUM(D147:D150)</f>
        <v>0</v>
      </c>
      <c r="E151" s="33">
        <f t="shared" si="24"/>
        <v>0</v>
      </c>
      <c r="F151" s="32">
        <f>SUM(F147:F150)</f>
        <v>0</v>
      </c>
      <c r="G151" s="32">
        <f>SUM(G147:G150)</f>
        <v>0</v>
      </c>
      <c r="H151" s="33">
        <f t="shared" si="25"/>
        <v>0</v>
      </c>
      <c r="I151" s="32">
        <f>SUM(I147:I150)</f>
        <v>0</v>
      </c>
      <c r="J151" s="32">
        <f>SUM(J147:J150)</f>
        <v>0</v>
      </c>
    </row>
    <row r="152" spans="1:10" x14ac:dyDescent="0.3">
      <c r="B152" s="24" t="s">
        <v>265</v>
      </c>
      <c r="C152" s="32">
        <f>+C137+C145-C151</f>
        <v>0</v>
      </c>
      <c r="D152" s="32">
        <f>+D137+D145-D151</f>
        <v>-240.89400000000001</v>
      </c>
      <c r="E152" s="33">
        <f t="shared" si="24"/>
        <v>0</v>
      </c>
      <c r="F152" s="32">
        <f>+F137+F145-F151</f>
        <v>0</v>
      </c>
      <c r="G152" s="32">
        <f>+G137+G145-G151</f>
        <v>-1350.2346</v>
      </c>
      <c r="H152" s="33">
        <f t="shared" si="25"/>
        <v>0</v>
      </c>
      <c r="I152" s="32">
        <f>+I137+I145-I151</f>
        <v>0</v>
      </c>
      <c r="J152" s="32">
        <f>+J137+J145-J151</f>
        <v>1350.2346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0</v>
      </c>
      <c r="D156" s="46">
        <f>+D152-D155</f>
        <v>-240.89400000000001</v>
      </c>
      <c r="E156" s="47">
        <f>IF(C156=0,0,1-((C156-D156)/ABS(C156)))</f>
        <v>0</v>
      </c>
      <c r="F156" s="46">
        <f>+F152-F155</f>
        <v>0</v>
      </c>
      <c r="G156" s="46">
        <f>+G152-G155</f>
        <v>-1350.2346</v>
      </c>
      <c r="H156" s="47">
        <f>IF(F156=0,0,1-((F156-G156)/ABS(F156)))</f>
        <v>0</v>
      </c>
      <c r="I156" s="46">
        <f>+I152-I155</f>
        <v>0</v>
      </c>
      <c r="J156" s="46">
        <f>+J152-J155</f>
        <v>1350.2346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0</v>
      </c>
      <c r="D160" s="32">
        <f>+D137+D46+D66+D94+D95</f>
        <v>0</v>
      </c>
      <c r="E160" s="29">
        <f>IF(C160=0,0,1-((C160-D160)/ABS(C160)))</f>
        <v>0</v>
      </c>
      <c r="F160" s="32">
        <f>+F137+F46+F66+F94+F95</f>
        <v>0</v>
      </c>
      <c r="G160" s="32">
        <f>+G137+G46+G66+G94+G95</f>
        <v>0</v>
      </c>
      <c r="H160" s="29">
        <f>IF(F160=0,0,1-((F160-G160)/ABS(F160)))</f>
        <v>0</v>
      </c>
      <c r="I160" s="32">
        <f>+I137+I46+I66+I94+I95</f>
        <v>0</v>
      </c>
      <c r="J160" s="32">
        <f>+J137+J46+J66+J94+J95</f>
        <v>0</v>
      </c>
    </row>
    <row r="161" spans="1:10" x14ac:dyDescent="0.3">
      <c r="A161" s="6"/>
      <c r="B161" s="24" t="s">
        <v>272</v>
      </c>
      <c r="C161" s="32">
        <f>+C41+C58+C90+C91+C98+C100</f>
        <v>0</v>
      </c>
      <c r="D161" s="32">
        <f>+D41+D58+D90+D91+D98+D100</f>
        <v>0</v>
      </c>
      <c r="E161" s="29">
        <f>IF(C161=0,0,1-((C161-D161)/ABS(C161)))</f>
        <v>0</v>
      </c>
      <c r="F161" s="32">
        <f>+F41+F58+F90+F91+F98+F100</f>
        <v>0</v>
      </c>
      <c r="G161" s="32">
        <f>+G41+G58+G90+G91+G98+G100</f>
        <v>0</v>
      </c>
      <c r="H161" s="29">
        <f>IF(F161=0,0,1-((F161-G161)/ABS(F161)))</f>
        <v>0</v>
      </c>
      <c r="I161" s="32">
        <f>+I41+I58+I90+I91+I98+I100</f>
        <v>0</v>
      </c>
      <c r="J161" s="32">
        <f>+J41+J58+J90+J91+J98+J100</f>
        <v>0</v>
      </c>
    </row>
    <row r="162" spans="1:10" x14ac:dyDescent="0.3">
      <c r="A162" s="6"/>
      <c r="B162" s="24" t="s">
        <v>273</v>
      </c>
      <c r="C162" s="32">
        <f>+C42+C59+C92+C99+C101</f>
        <v>0</v>
      </c>
      <c r="D162" s="32">
        <f>+D42+D59+D92+D99+D101</f>
        <v>0</v>
      </c>
      <c r="E162" s="29">
        <f>IF(C162=0,0,1-((C162-D162)/ABS(C162)))</f>
        <v>0</v>
      </c>
      <c r="F162" s="32">
        <f>+F42+F59+F92+F99+F101</f>
        <v>0</v>
      </c>
      <c r="G162" s="32">
        <f>+G42+G59+G92+G99+G101</f>
        <v>0</v>
      </c>
      <c r="H162" s="29">
        <f>IF(F162=0,0,1-((F162-G162)/ABS(F162)))</f>
        <v>0</v>
      </c>
      <c r="I162" s="32">
        <f>+I42+I59+I92+I99+I101</f>
        <v>0</v>
      </c>
      <c r="J162" s="32">
        <f>+J42+J59+J92+J99+J101</f>
        <v>0</v>
      </c>
    </row>
    <row r="163" spans="1:10" x14ac:dyDescent="0.3">
      <c r="A163" s="6"/>
      <c r="B163" s="24" t="s">
        <v>274</v>
      </c>
      <c r="C163" s="32">
        <f>+C161+C162</f>
        <v>0</v>
      </c>
      <c r="D163" s="32">
        <f>+D161+D162</f>
        <v>0</v>
      </c>
      <c r="E163" s="29">
        <f>IF(C163=0,0,1-((C163-D163)/ABS(C163)))</f>
        <v>0</v>
      </c>
      <c r="F163" s="32">
        <f>+F161+F162</f>
        <v>0</v>
      </c>
      <c r="G163" s="32">
        <f>+G161+G162</f>
        <v>0</v>
      </c>
      <c r="H163" s="29">
        <f>IF(F163=0,0,1-((F163-G163)/ABS(F163)))</f>
        <v>0</v>
      </c>
      <c r="I163" s="32">
        <f>+I161+I162</f>
        <v>0</v>
      </c>
      <c r="J163" s="32">
        <f>+J161+J162</f>
        <v>0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654E3-928C-435C-90A5-22DB867CF58F}">
  <dimension ref="A1:K284"/>
  <sheetViews>
    <sheetView showGridLines="0" topLeftCell="A2" zoomScaleNormal="100" workbookViewId="0">
      <pane xSplit="2" ySplit="5" topLeftCell="C85" activePane="bottomRight" state="frozen"/>
      <selection activeCell="G12" sqref="G12"/>
      <selection pane="topRight" activeCell="G12" sqref="G12"/>
      <selection pane="bottomLeft" activeCell="G12" sqref="G12"/>
      <selection pane="bottomRight" activeCell="G14" sqref="G14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3" t="s">
        <v>401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402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19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0</v>
      </c>
      <c r="D9" s="28">
        <v>0</v>
      </c>
      <c r="E9" s="29">
        <f>IF(C9=0,0,1-((C9-D9)/ABS(C9)))</f>
        <v>0</v>
      </c>
      <c r="F9" s="28">
        <v>0</v>
      </c>
      <c r="G9" s="28">
        <v>0</v>
      </c>
      <c r="H9" s="29">
        <f t="shared" ref="H9:H19" si="0">IF(F9=0,0,1-((F9-G9)/ABS(F9)))</f>
        <v>0</v>
      </c>
      <c r="I9" s="28">
        <v>0</v>
      </c>
      <c r="J9" s="28">
        <f>+I9-G9</f>
        <v>0</v>
      </c>
    </row>
    <row r="10" spans="1:11" x14ac:dyDescent="0.3">
      <c r="A10" s="65" t="s">
        <v>278</v>
      </c>
      <c r="B10" s="27" t="s">
        <v>17</v>
      </c>
      <c r="C10" s="28">
        <v>0</v>
      </c>
      <c r="D10" s="28">
        <v>0</v>
      </c>
      <c r="E10" s="29">
        <f>IF(C10=0,0,1-((C10-D10)/ABS(C10)))</f>
        <v>0</v>
      </c>
      <c r="F10" s="28">
        <v>0</v>
      </c>
      <c r="G10" s="28">
        <v>0</v>
      </c>
      <c r="H10" s="29">
        <f t="shared" si="0"/>
        <v>0</v>
      </c>
      <c r="I10" s="28">
        <v>0</v>
      </c>
      <c r="J10" s="28">
        <f t="shared" ref="J10:J19" si="1">+I10-G10</f>
        <v>0</v>
      </c>
    </row>
    <row r="11" spans="1:11" x14ac:dyDescent="0.3">
      <c r="A11" s="65" t="s">
        <v>279</v>
      </c>
      <c r="B11" s="27" t="s">
        <v>19</v>
      </c>
      <c r="C11" s="28">
        <v>0</v>
      </c>
      <c r="D11" s="28">
        <v>0</v>
      </c>
      <c r="E11" s="29">
        <f t="shared" ref="E11:E20" si="2">IF(C11=0,0,1-((C11-D11)/ABS(C11)))</f>
        <v>0</v>
      </c>
      <c r="F11" s="28">
        <v>0</v>
      </c>
      <c r="G11" s="28">
        <v>0</v>
      </c>
      <c r="H11" s="29">
        <f t="shared" si="0"/>
        <v>0</v>
      </c>
      <c r="I11" s="28">
        <v>0</v>
      </c>
      <c r="J11" s="28">
        <f t="shared" si="1"/>
        <v>0</v>
      </c>
    </row>
    <row r="12" spans="1:11" x14ac:dyDescent="0.3">
      <c r="A12" s="65" t="s">
        <v>280</v>
      </c>
      <c r="B12" s="27" t="s">
        <v>21</v>
      </c>
      <c r="C12" s="28">
        <v>0</v>
      </c>
      <c r="D12" s="28">
        <v>0</v>
      </c>
      <c r="E12" s="29">
        <f>IF(C12=0,0,1-((C12-D12-D13)/ABS(C12)))</f>
        <v>0</v>
      </c>
      <c r="F12" s="28">
        <v>0</v>
      </c>
      <c r="G12" s="28">
        <v>0</v>
      </c>
      <c r="H12" s="29">
        <f>IF(F12=0,0,1-((F12-G12-G13)/ABS(F12)))</f>
        <v>0</v>
      </c>
      <c r="I12" s="28">
        <v>0</v>
      </c>
      <c r="J12" s="28">
        <f>+I12-G12</f>
        <v>0</v>
      </c>
    </row>
    <row r="13" spans="1:11" x14ac:dyDescent="0.3">
      <c r="A13" s="65" t="s">
        <v>281</v>
      </c>
      <c r="B13" s="27" t="s">
        <v>23</v>
      </c>
      <c r="C13" s="28">
        <v>0</v>
      </c>
      <c r="D13" s="28">
        <v>0</v>
      </c>
      <c r="E13" s="29">
        <f t="shared" ref="E13" si="3">IF(C13=0,0,1-((C13-D13)/ABS(C13)))</f>
        <v>0</v>
      </c>
      <c r="F13" s="28">
        <v>0</v>
      </c>
      <c r="G13" s="28">
        <v>0</v>
      </c>
      <c r="H13" s="29">
        <f t="shared" ref="H13" si="4">IF(F13=0,0,1-((F13-G13)/ABS(F13)))</f>
        <v>0</v>
      </c>
      <c r="I13" s="28">
        <v>0</v>
      </c>
      <c r="J13" s="28">
        <f t="shared" ref="J13" si="5">+I13-G13</f>
        <v>0</v>
      </c>
      <c r="K13" s="30"/>
    </row>
    <row r="14" spans="1:11" x14ac:dyDescent="0.3">
      <c r="A14" s="65" t="s">
        <v>282</v>
      </c>
      <c r="B14" s="27" t="s">
        <v>25</v>
      </c>
      <c r="C14" s="28">
        <v>0</v>
      </c>
      <c r="D14" s="28">
        <v>0</v>
      </c>
      <c r="E14" s="29">
        <f t="shared" si="2"/>
        <v>0</v>
      </c>
      <c r="F14" s="28">
        <v>0</v>
      </c>
      <c r="G14" s="28">
        <v>0</v>
      </c>
      <c r="H14" s="29">
        <f t="shared" si="0"/>
        <v>0</v>
      </c>
      <c r="I14" s="28">
        <v>0</v>
      </c>
      <c r="J14" s="28">
        <f t="shared" si="1"/>
        <v>0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0</v>
      </c>
      <c r="D16" s="28">
        <v>0</v>
      </c>
      <c r="E16" s="29">
        <f>IF(C16=0,0,1-((C16-D16)/ABS(C16)))</f>
        <v>0</v>
      </c>
      <c r="F16" s="28">
        <v>0</v>
      </c>
      <c r="G16" s="28">
        <v>0</v>
      </c>
      <c r="H16" s="29">
        <f>IF(F16=0,0,1-((F16-G16)/ABS(F16)))</f>
        <v>0</v>
      </c>
      <c r="I16" s="28">
        <v>0</v>
      </c>
      <c r="J16" s="28">
        <f>+I16-G16</f>
        <v>0</v>
      </c>
    </row>
    <row r="17" spans="1:10" x14ac:dyDescent="0.3">
      <c r="A17" s="65" t="s">
        <v>284</v>
      </c>
      <c r="B17" s="27" t="s">
        <v>31</v>
      </c>
      <c r="C17" s="28">
        <v>0</v>
      </c>
      <c r="D17" s="28">
        <v>0</v>
      </c>
      <c r="E17" s="29">
        <f t="shared" si="2"/>
        <v>0</v>
      </c>
      <c r="F17" s="28">
        <v>0</v>
      </c>
      <c r="G17" s="28">
        <v>0</v>
      </c>
      <c r="H17" s="29">
        <f t="shared" si="0"/>
        <v>0</v>
      </c>
      <c r="I17" s="28">
        <v>0</v>
      </c>
      <c r="J17" s="28">
        <f t="shared" si="1"/>
        <v>0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0</v>
      </c>
      <c r="D19" s="28">
        <v>0</v>
      </c>
      <c r="E19" s="29">
        <f t="shared" si="2"/>
        <v>0</v>
      </c>
      <c r="F19" s="28">
        <v>0</v>
      </c>
      <c r="G19" s="28">
        <v>0</v>
      </c>
      <c r="H19" s="29">
        <f t="shared" si="0"/>
        <v>0</v>
      </c>
      <c r="I19" s="28">
        <v>0</v>
      </c>
      <c r="J19" s="28">
        <f t="shared" si="1"/>
        <v>0</v>
      </c>
    </row>
    <row r="20" spans="1:10" x14ac:dyDescent="0.3">
      <c r="B20" s="24" t="s">
        <v>13</v>
      </c>
      <c r="C20" s="32">
        <f>SUM(C9:C19)</f>
        <v>0</v>
      </c>
      <c r="D20" s="32">
        <f>SUM(D9:D19)</f>
        <v>0</v>
      </c>
      <c r="E20" s="33">
        <f t="shared" si="2"/>
        <v>0</v>
      </c>
      <c r="F20" s="32">
        <f>SUM(F9:F19)</f>
        <v>0</v>
      </c>
      <c r="G20" s="32">
        <f>SUM(G9:G19)</f>
        <v>0</v>
      </c>
      <c r="H20" s="33">
        <f>IF(F20=0,0,1-((F20-G20)/ABS(F20)))</f>
        <v>0</v>
      </c>
      <c r="I20" s="32">
        <f>SUM(I9:I19)</f>
        <v>0</v>
      </c>
      <c r="J20" s="32">
        <f>SUM(J9:J19)</f>
        <v>0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idden="1" x14ac:dyDescent="0.3">
      <c r="B27" s="24" t="s">
        <v>44</v>
      </c>
      <c r="C27" s="32">
        <f>+C20+C25+C26</f>
        <v>0</v>
      </c>
      <c r="D27" s="32">
        <f>+D20+D25+D26</f>
        <v>0</v>
      </c>
      <c r="E27" s="29">
        <f>IF(C27=0,0,1-((C27-D27)/ABS(C27)))</f>
        <v>0</v>
      </c>
      <c r="F27" s="32">
        <f>+F20+F25+F26</f>
        <v>0</v>
      </c>
      <c r="G27" s="32">
        <f>+G20+G25+G26</f>
        <v>0</v>
      </c>
      <c r="H27" s="29">
        <f>IF(F27=0,0,1-((F27-G27)/ABS(F27)))</f>
        <v>0</v>
      </c>
      <c r="I27" s="32">
        <f>+I20+I25+I26</f>
        <v>0</v>
      </c>
      <c r="J27" s="32">
        <f>+J20+J25+J26</f>
        <v>0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0</v>
      </c>
      <c r="D29" s="28">
        <v>0</v>
      </c>
      <c r="E29" s="29">
        <f t="shared" ref="E29:E34" si="6">IF(C29=0,0,1-((C29-D29)/ABS(C29)))</f>
        <v>0</v>
      </c>
      <c r="F29" s="28">
        <v>0</v>
      </c>
      <c r="G29" s="28">
        <v>0</v>
      </c>
      <c r="H29" s="29">
        <f t="shared" ref="H29:H34" si="7">IF(F29=0,0,1-((F29-G29)/ABS(F29)))</f>
        <v>0</v>
      </c>
      <c r="I29" s="28">
        <v>0</v>
      </c>
      <c r="J29" s="28">
        <f>+I29-G29</f>
        <v>0</v>
      </c>
    </row>
    <row r="30" spans="1:10" x14ac:dyDescent="0.3">
      <c r="A30" s="57" t="s">
        <v>286</v>
      </c>
      <c r="B30" s="27" t="s">
        <v>49</v>
      </c>
      <c r="C30" s="28">
        <v>0</v>
      </c>
      <c r="D30" s="28">
        <v>0</v>
      </c>
      <c r="E30" s="29">
        <f t="shared" si="6"/>
        <v>0</v>
      </c>
      <c r="F30" s="28">
        <v>0</v>
      </c>
      <c r="G30" s="28">
        <v>0</v>
      </c>
      <c r="H30" s="29">
        <f t="shared" si="7"/>
        <v>0</v>
      </c>
      <c r="I30" s="28">
        <v>0</v>
      </c>
      <c r="J30" s="28">
        <f>+I30-G30</f>
        <v>0</v>
      </c>
    </row>
    <row r="31" spans="1:10" x14ac:dyDescent="0.3">
      <c r="A31" s="57" t="s">
        <v>287</v>
      </c>
      <c r="B31" s="27" t="s">
        <v>51</v>
      </c>
      <c r="C31" s="28">
        <v>0</v>
      </c>
      <c r="D31" s="28">
        <v>0</v>
      </c>
      <c r="E31" s="29">
        <f t="shared" si="6"/>
        <v>0</v>
      </c>
      <c r="F31" s="28">
        <v>0</v>
      </c>
      <c r="G31" s="28">
        <v>0</v>
      </c>
      <c r="H31" s="29">
        <f t="shared" si="7"/>
        <v>0</v>
      </c>
      <c r="I31" s="28">
        <v>0</v>
      </c>
      <c r="J31" s="28">
        <f>+I31-G31</f>
        <v>0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6"/>
        <v>0</v>
      </c>
      <c r="F32" s="28">
        <v>0</v>
      </c>
      <c r="G32" s="28">
        <v>0</v>
      </c>
      <c r="H32" s="29">
        <f t="shared" si="7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0</v>
      </c>
      <c r="D33" s="32">
        <f>SUM(D29:D32)</f>
        <v>0</v>
      </c>
      <c r="E33" s="33">
        <f t="shared" si="6"/>
        <v>0</v>
      </c>
      <c r="F33" s="32">
        <f>SUM(F29:F32)</f>
        <v>0</v>
      </c>
      <c r="G33" s="32">
        <f>SUM(G29:G32)</f>
        <v>0</v>
      </c>
      <c r="H33" s="33">
        <f t="shared" si="7"/>
        <v>0</v>
      </c>
      <c r="I33" s="32">
        <f>SUM(I29:I32)</f>
        <v>0</v>
      </c>
      <c r="J33" s="32">
        <f>SUM(J29:J32)</f>
        <v>0</v>
      </c>
    </row>
    <row r="34" spans="1:10" x14ac:dyDescent="0.3">
      <c r="B34" s="24" t="s">
        <v>55</v>
      </c>
      <c r="C34" s="32">
        <f>+C27-C33</f>
        <v>0</v>
      </c>
      <c r="D34" s="32">
        <f>+D27-D33</f>
        <v>0</v>
      </c>
      <c r="E34" s="33">
        <f t="shared" si="6"/>
        <v>0</v>
      </c>
      <c r="F34" s="32">
        <f>+F27-F33</f>
        <v>0</v>
      </c>
      <c r="G34" s="32">
        <f>+G27-G33</f>
        <v>0</v>
      </c>
      <c r="H34" s="33">
        <f t="shared" si="7"/>
        <v>0</v>
      </c>
      <c r="I34" s="32">
        <f>+I27-I33</f>
        <v>0</v>
      </c>
      <c r="J34" s="32">
        <f>+J27-J33</f>
        <v>0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2</v>
      </c>
      <c r="D37" s="28">
        <v>0</v>
      </c>
      <c r="E37" s="29">
        <f>IF(C37=0,0,1-((C37-D37)/ABS(C37)))</f>
        <v>0</v>
      </c>
      <c r="F37" s="28">
        <v>10</v>
      </c>
      <c r="G37" s="28">
        <v>0</v>
      </c>
      <c r="H37" s="29">
        <f>IF(F37=0,0,1-((F37-G37)/ABS(F37)))</f>
        <v>0</v>
      </c>
      <c r="I37" s="28">
        <v>24</v>
      </c>
      <c r="J37" s="28">
        <f>+I37-G37</f>
        <v>24</v>
      </c>
    </row>
    <row r="38" spans="1:10" s="35" customFormat="1" x14ac:dyDescent="0.3">
      <c r="A38" s="67"/>
      <c r="B38" s="24" t="s">
        <v>60</v>
      </c>
      <c r="C38" s="40">
        <f>SUM(C37)</f>
        <v>2</v>
      </c>
      <c r="D38" s="40">
        <f>SUM(D37)</f>
        <v>0</v>
      </c>
      <c r="E38" s="29">
        <f>IF(C38=0,0,1-((C38-D38)/ABS(C38)))</f>
        <v>0</v>
      </c>
      <c r="F38" s="41">
        <f>SUM(F37)</f>
        <v>10</v>
      </c>
      <c r="G38" s="40">
        <f>SUM(G37)</f>
        <v>0</v>
      </c>
      <c r="H38" s="29">
        <f>IF(F38=0,0,1-((F38-G38)/ABS(F38)))</f>
        <v>0</v>
      </c>
      <c r="I38" s="41">
        <f>SUM(I37)</f>
        <v>24</v>
      </c>
      <c r="J38" s="41">
        <f>SUM(J37)</f>
        <v>24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0</v>
      </c>
      <c r="D41" s="28">
        <v>0</v>
      </c>
      <c r="E41" s="29">
        <f t="shared" ref="E41:E54" si="8">IF(C41=0,0,1-((C41-D41)/ABS(C41)))</f>
        <v>0</v>
      </c>
      <c r="F41" s="28">
        <v>0</v>
      </c>
      <c r="G41" s="28">
        <v>0</v>
      </c>
      <c r="H41" s="29">
        <f t="shared" ref="H41:H54" si="9">IF(F41=0,0,1-((F41-G41)/ABS(F41)))</f>
        <v>0</v>
      </c>
      <c r="I41" s="28">
        <v>0</v>
      </c>
      <c r="J41" s="28">
        <f t="shared" ref="J41:J55" si="10">+I41-G41</f>
        <v>0</v>
      </c>
    </row>
    <row r="42" spans="1:10" x14ac:dyDescent="0.3">
      <c r="A42" s="68" t="s">
        <v>291</v>
      </c>
      <c r="B42" s="27" t="s">
        <v>65</v>
      </c>
      <c r="C42" s="28">
        <v>0</v>
      </c>
      <c r="D42" s="28">
        <v>0</v>
      </c>
      <c r="E42" s="29">
        <f t="shared" si="8"/>
        <v>0</v>
      </c>
      <c r="F42" s="28">
        <v>0</v>
      </c>
      <c r="G42" s="28">
        <v>0</v>
      </c>
      <c r="H42" s="29">
        <f t="shared" si="9"/>
        <v>0</v>
      </c>
      <c r="I42" s="28">
        <v>0</v>
      </c>
      <c r="J42" s="28">
        <f t="shared" si="10"/>
        <v>0</v>
      </c>
    </row>
    <row r="43" spans="1:10" x14ac:dyDescent="0.3">
      <c r="A43" s="57" t="s">
        <v>292</v>
      </c>
      <c r="B43" s="27" t="s">
        <v>67</v>
      </c>
      <c r="C43" s="28">
        <v>111</v>
      </c>
      <c r="D43" s="28">
        <v>96.04</v>
      </c>
      <c r="E43" s="29">
        <f t="shared" si="8"/>
        <v>0.86522522522522527</v>
      </c>
      <c r="F43" s="28">
        <v>563</v>
      </c>
      <c r="G43" s="28">
        <v>427.80399999999997</v>
      </c>
      <c r="H43" s="29">
        <f t="shared" si="9"/>
        <v>0.75986500888099462</v>
      </c>
      <c r="I43" s="28">
        <v>1357</v>
      </c>
      <c r="J43" s="28">
        <f t="shared" si="10"/>
        <v>929.19600000000003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8"/>
        <v>0</v>
      </c>
      <c r="F44" s="28">
        <v>0</v>
      </c>
      <c r="G44" s="28">
        <v>0</v>
      </c>
      <c r="H44" s="29">
        <f t="shared" si="9"/>
        <v>0</v>
      </c>
      <c r="I44" s="28">
        <v>0</v>
      </c>
      <c r="J44" s="28">
        <f t="shared" si="10"/>
        <v>0</v>
      </c>
    </row>
    <row r="45" spans="1:10" x14ac:dyDescent="0.3">
      <c r="A45" s="65" t="s">
        <v>293</v>
      </c>
      <c r="B45" s="27" t="s">
        <v>71</v>
      </c>
      <c r="C45" s="28">
        <v>162</v>
      </c>
      <c r="D45" s="28">
        <v>0</v>
      </c>
      <c r="E45" s="29">
        <f t="shared" si="8"/>
        <v>0</v>
      </c>
      <c r="F45" s="28">
        <v>810</v>
      </c>
      <c r="G45" s="28">
        <v>0</v>
      </c>
      <c r="H45" s="29">
        <f t="shared" si="9"/>
        <v>0</v>
      </c>
      <c r="I45" s="28">
        <v>1944</v>
      </c>
      <c r="J45" s="28">
        <f t="shared" si="10"/>
        <v>1944</v>
      </c>
    </row>
    <row r="46" spans="1:10" x14ac:dyDescent="0.3">
      <c r="A46" s="57" t="s">
        <v>294</v>
      </c>
      <c r="B46" s="27" t="s">
        <v>73</v>
      </c>
      <c r="C46" s="28">
        <v>0</v>
      </c>
      <c r="D46" s="28">
        <v>32.960999999999999</v>
      </c>
      <c r="E46" s="29">
        <f t="shared" si="8"/>
        <v>0</v>
      </c>
      <c r="F46" s="28">
        <v>0</v>
      </c>
      <c r="G46" s="28">
        <v>164.827</v>
      </c>
      <c r="H46" s="29">
        <f t="shared" si="9"/>
        <v>0</v>
      </c>
      <c r="I46" s="28">
        <v>0</v>
      </c>
      <c r="J46" s="28">
        <f t="shared" si="10"/>
        <v>-164.827</v>
      </c>
    </row>
    <row r="47" spans="1:10" x14ac:dyDescent="0.3">
      <c r="A47" s="57" t="s">
        <v>74</v>
      </c>
      <c r="B47" s="27" t="s">
        <v>75</v>
      </c>
      <c r="C47" s="28">
        <v>0</v>
      </c>
      <c r="D47" s="28">
        <v>0</v>
      </c>
      <c r="E47" s="29">
        <f t="shared" si="8"/>
        <v>0</v>
      </c>
      <c r="F47" s="28">
        <v>0</v>
      </c>
      <c r="G47" s="28">
        <v>0</v>
      </c>
      <c r="H47" s="29">
        <f t="shared" si="9"/>
        <v>0</v>
      </c>
      <c r="I47" s="28">
        <v>0</v>
      </c>
      <c r="J47" s="28">
        <f t="shared" si="10"/>
        <v>0</v>
      </c>
    </row>
    <row r="48" spans="1:10" x14ac:dyDescent="0.3">
      <c r="A48" s="57" t="s">
        <v>295</v>
      </c>
      <c r="B48" s="27" t="s">
        <v>77</v>
      </c>
      <c r="C48" s="28">
        <v>274</v>
      </c>
      <c r="D48" s="28">
        <v>0</v>
      </c>
      <c r="E48" s="29">
        <f t="shared" si="8"/>
        <v>0</v>
      </c>
      <c r="F48" s="28">
        <v>1096</v>
      </c>
      <c r="G48" s="28">
        <v>0</v>
      </c>
      <c r="H48" s="29">
        <f t="shared" si="9"/>
        <v>0</v>
      </c>
      <c r="I48" s="28">
        <v>2490</v>
      </c>
      <c r="J48" s="28">
        <f t="shared" si="10"/>
        <v>2490</v>
      </c>
    </row>
    <row r="49" spans="1:10" x14ac:dyDescent="0.3">
      <c r="A49" s="67">
        <v>5295950300</v>
      </c>
      <c r="B49" s="27" t="s">
        <v>79</v>
      </c>
      <c r="C49" s="28">
        <v>0</v>
      </c>
      <c r="D49" s="28">
        <v>0</v>
      </c>
      <c r="E49" s="29">
        <f t="shared" si="8"/>
        <v>0</v>
      </c>
      <c r="F49" s="28">
        <v>0</v>
      </c>
      <c r="G49" s="28">
        <v>0</v>
      </c>
      <c r="H49" s="29">
        <f t="shared" si="9"/>
        <v>0</v>
      </c>
      <c r="I49" s="28">
        <v>0</v>
      </c>
      <c r="J49" s="28">
        <f t="shared" si="10"/>
        <v>0</v>
      </c>
    </row>
    <row r="50" spans="1:10" x14ac:dyDescent="0.3">
      <c r="A50" s="57" t="s">
        <v>296</v>
      </c>
      <c r="B50" s="27" t="s">
        <v>81</v>
      </c>
      <c r="C50" s="28">
        <v>0</v>
      </c>
      <c r="D50" s="28">
        <v>0</v>
      </c>
      <c r="E50" s="29">
        <f t="shared" si="8"/>
        <v>0</v>
      </c>
      <c r="F50" s="28">
        <v>0</v>
      </c>
      <c r="G50" s="28">
        <v>0</v>
      </c>
      <c r="H50" s="29">
        <f t="shared" si="9"/>
        <v>0</v>
      </c>
      <c r="I50" s="28">
        <v>0</v>
      </c>
      <c r="J50" s="28">
        <f t="shared" si="10"/>
        <v>0</v>
      </c>
    </row>
    <row r="51" spans="1:10" x14ac:dyDescent="0.3">
      <c r="A51" s="65" t="s">
        <v>297</v>
      </c>
      <c r="B51" s="27" t="s">
        <v>83</v>
      </c>
      <c r="C51" s="28">
        <v>0</v>
      </c>
      <c r="D51" s="28">
        <v>0</v>
      </c>
      <c r="E51" s="29">
        <f t="shared" si="8"/>
        <v>0</v>
      </c>
      <c r="F51" s="28">
        <v>0</v>
      </c>
      <c r="G51" s="28">
        <v>0</v>
      </c>
      <c r="H51" s="29">
        <f t="shared" si="9"/>
        <v>0</v>
      </c>
      <c r="I51" s="28">
        <v>0</v>
      </c>
      <c r="J51" s="28">
        <f t="shared" si="10"/>
        <v>0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8"/>
        <v>0</v>
      </c>
      <c r="F52" s="28">
        <v>0</v>
      </c>
      <c r="G52" s="28">
        <v>0</v>
      </c>
      <c r="H52" s="29">
        <f t="shared" si="9"/>
        <v>0</v>
      </c>
      <c r="I52" s="28">
        <v>0</v>
      </c>
      <c r="J52" s="28">
        <f t="shared" si="10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8"/>
        <v>0</v>
      </c>
      <c r="F53" s="28">
        <v>0</v>
      </c>
      <c r="G53" s="28">
        <v>0</v>
      </c>
      <c r="H53" s="29">
        <f t="shared" si="9"/>
        <v>0</v>
      </c>
      <c r="I53" s="28">
        <v>0</v>
      </c>
      <c r="J53" s="28">
        <f t="shared" si="10"/>
        <v>0</v>
      </c>
    </row>
    <row r="54" spans="1:10" x14ac:dyDescent="0.3">
      <c r="A54" s="57" t="s">
        <v>298</v>
      </c>
      <c r="B54" s="27" t="s">
        <v>89</v>
      </c>
      <c r="C54" s="28">
        <v>0</v>
      </c>
      <c r="D54" s="28">
        <v>0</v>
      </c>
      <c r="E54" s="29">
        <f t="shared" si="8"/>
        <v>0</v>
      </c>
      <c r="F54" s="28">
        <v>0</v>
      </c>
      <c r="G54" s="28">
        <v>0</v>
      </c>
      <c r="H54" s="29">
        <f t="shared" si="9"/>
        <v>0</v>
      </c>
      <c r="I54" s="28">
        <v>0</v>
      </c>
      <c r="J54" s="28">
        <f t="shared" si="10"/>
        <v>0</v>
      </c>
    </row>
    <row r="55" spans="1:10" x14ac:dyDescent="0.3">
      <c r="A55" s="65">
        <v>5299100000</v>
      </c>
      <c r="B55" s="27" t="s">
        <v>91</v>
      </c>
      <c r="C55" s="28">
        <v>0</v>
      </c>
      <c r="D55" s="28">
        <v>0</v>
      </c>
      <c r="E55" s="29">
        <f>IF(C55=0,0,1-((C55-D55)/ABS(C55)))</f>
        <v>0</v>
      </c>
      <c r="F55" s="28">
        <v>0</v>
      </c>
      <c r="G55" s="28">
        <v>0</v>
      </c>
      <c r="H55" s="29">
        <f>IF(F55=0,0,1-((F55-G55)/ABS(F55)))</f>
        <v>0</v>
      </c>
      <c r="I55" s="28">
        <v>0</v>
      </c>
      <c r="J55" s="28">
        <f t="shared" si="10"/>
        <v>0</v>
      </c>
    </row>
    <row r="56" spans="1:10" s="35" customFormat="1" x14ac:dyDescent="0.3">
      <c r="A56" s="67"/>
      <c r="B56" s="24" t="s">
        <v>92</v>
      </c>
      <c r="C56" s="41">
        <f>SUM(C40:C55)</f>
        <v>547</v>
      </c>
      <c r="D56" s="41">
        <f>SUM(D40:D55)</f>
        <v>129.001</v>
      </c>
      <c r="E56" s="33">
        <f>IF(C56=0,0,1-((C56-D56)/ABS(C56)))</f>
        <v>0.23583363802559409</v>
      </c>
      <c r="F56" s="41">
        <f>SUM(F40:F55)</f>
        <v>2469</v>
      </c>
      <c r="G56" s="41">
        <f>SUM(G40:G55)</f>
        <v>592.63099999999997</v>
      </c>
      <c r="H56" s="33">
        <f>IF(F56=0,0,1-((F56-G56)/ABS(F56)))</f>
        <v>0.24002875658161194</v>
      </c>
      <c r="I56" s="41">
        <f>SUM(I40:I55)</f>
        <v>5791</v>
      </c>
      <c r="J56" s="41">
        <f>SUM(J40:J55)</f>
        <v>5198.3689999999997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0</v>
      </c>
      <c r="D58" s="28">
        <v>0</v>
      </c>
      <c r="E58" s="29">
        <f t="shared" ref="E58:E87" si="11">IF(C58=0,0,1-((C58-D58)/ABS(C58)))</f>
        <v>0</v>
      </c>
      <c r="F58" s="28">
        <v>0</v>
      </c>
      <c r="G58" s="28">
        <v>0</v>
      </c>
      <c r="H58" s="29">
        <f t="shared" ref="H58:H87" si="12">IF(F58=0,0,1-((F58-G58)/ABS(F58)))</f>
        <v>0</v>
      </c>
      <c r="I58" s="28">
        <v>0</v>
      </c>
      <c r="J58" s="28">
        <f t="shared" ref="J58:J85" si="13">+I58-G58</f>
        <v>0</v>
      </c>
    </row>
    <row r="59" spans="1:10" x14ac:dyDescent="0.3">
      <c r="A59" s="68" t="s">
        <v>300</v>
      </c>
      <c r="B59" s="27" t="s">
        <v>97</v>
      </c>
      <c r="C59" s="28">
        <v>0</v>
      </c>
      <c r="D59" s="28">
        <v>111.407</v>
      </c>
      <c r="E59" s="29">
        <f t="shared" si="11"/>
        <v>0</v>
      </c>
      <c r="F59" s="28">
        <v>0</v>
      </c>
      <c r="G59" s="28">
        <v>232.75200000000001</v>
      </c>
      <c r="H59" s="29">
        <f t="shared" si="12"/>
        <v>0</v>
      </c>
      <c r="I59" s="28">
        <v>0</v>
      </c>
      <c r="J59" s="28">
        <f t="shared" si="13"/>
        <v>-232.75200000000001</v>
      </c>
    </row>
    <row r="60" spans="1:10" x14ac:dyDescent="0.3">
      <c r="A60" s="57" t="s">
        <v>301</v>
      </c>
      <c r="B60" s="27" t="s">
        <v>99</v>
      </c>
      <c r="C60" s="28">
        <v>0</v>
      </c>
      <c r="D60" s="28">
        <v>0</v>
      </c>
      <c r="E60" s="29">
        <f t="shared" si="11"/>
        <v>0</v>
      </c>
      <c r="F60" s="28">
        <v>0</v>
      </c>
      <c r="G60" s="28">
        <v>0</v>
      </c>
      <c r="H60" s="29">
        <f t="shared" si="12"/>
        <v>0</v>
      </c>
      <c r="I60" s="28">
        <v>0</v>
      </c>
      <c r="J60" s="28">
        <f t="shared" si="13"/>
        <v>0</v>
      </c>
    </row>
    <row r="61" spans="1:10" x14ac:dyDescent="0.3">
      <c r="A61" s="57" t="s">
        <v>302</v>
      </c>
      <c r="B61" s="27" t="s">
        <v>101</v>
      </c>
      <c r="C61" s="28">
        <v>9</v>
      </c>
      <c r="D61" s="28">
        <v>0</v>
      </c>
      <c r="E61" s="29">
        <f t="shared" si="11"/>
        <v>0</v>
      </c>
      <c r="F61" s="28">
        <v>45</v>
      </c>
      <c r="G61" s="28">
        <v>0</v>
      </c>
      <c r="H61" s="29">
        <f t="shared" si="12"/>
        <v>0</v>
      </c>
      <c r="I61" s="28">
        <v>108</v>
      </c>
      <c r="J61" s="28">
        <f t="shared" si="13"/>
        <v>108</v>
      </c>
    </row>
    <row r="62" spans="1:10" x14ac:dyDescent="0.3">
      <c r="A62" s="57" t="s">
        <v>303</v>
      </c>
      <c r="B62" s="27" t="s">
        <v>103</v>
      </c>
      <c r="C62" s="28">
        <v>0</v>
      </c>
      <c r="D62" s="28">
        <v>0</v>
      </c>
      <c r="E62" s="29">
        <f t="shared" si="11"/>
        <v>0</v>
      </c>
      <c r="F62" s="28">
        <v>0</v>
      </c>
      <c r="G62" s="28">
        <v>0</v>
      </c>
      <c r="H62" s="29">
        <f t="shared" si="12"/>
        <v>0</v>
      </c>
      <c r="I62" s="28">
        <v>0</v>
      </c>
      <c r="J62" s="28">
        <f t="shared" si="13"/>
        <v>0</v>
      </c>
    </row>
    <row r="63" spans="1:10" x14ac:dyDescent="0.3">
      <c r="A63" s="57" t="s">
        <v>304</v>
      </c>
      <c r="B63" s="27" t="s">
        <v>305</v>
      </c>
      <c r="C63" s="28">
        <v>0</v>
      </c>
      <c r="D63" s="28">
        <v>0</v>
      </c>
      <c r="E63" s="29">
        <f t="shared" si="11"/>
        <v>0</v>
      </c>
      <c r="F63" s="28">
        <v>0</v>
      </c>
      <c r="G63" s="28">
        <v>0</v>
      </c>
      <c r="H63" s="29">
        <f t="shared" si="12"/>
        <v>0</v>
      </c>
      <c r="I63" s="28">
        <v>0</v>
      </c>
      <c r="J63" s="28">
        <f t="shared" si="13"/>
        <v>0</v>
      </c>
    </row>
    <row r="64" spans="1:10" x14ac:dyDescent="0.3">
      <c r="A64" s="57" t="s">
        <v>306</v>
      </c>
      <c r="B64" s="27" t="s">
        <v>107</v>
      </c>
      <c r="C64" s="28">
        <v>0</v>
      </c>
      <c r="D64" s="28">
        <v>0</v>
      </c>
      <c r="E64" s="29">
        <f t="shared" si="11"/>
        <v>0</v>
      </c>
      <c r="F64" s="28">
        <v>0</v>
      </c>
      <c r="G64" s="28">
        <v>0</v>
      </c>
      <c r="H64" s="29">
        <f t="shared" si="12"/>
        <v>0</v>
      </c>
      <c r="I64" s="28">
        <v>0</v>
      </c>
      <c r="J64" s="28">
        <f t="shared" si="13"/>
        <v>0</v>
      </c>
    </row>
    <row r="65" spans="1:10" x14ac:dyDescent="0.3">
      <c r="A65" s="57" t="s">
        <v>108</v>
      </c>
      <c r="B65" s="27" t="s">
        <v>109</v>
      </c>
      <c r="C65" s="28">
        <v>0</v>
      </c>
      <c r="D65" s="28">
        <v>0</v>
      </c>
      <c r="E65" s="29">
        <f t="shared" si="11"/>
        <v>0</v>
      </c>
      <c r="F65" s="28">
        <v>0</v>
      </c>
      <c r="G65" s="28">
        <v>0</v>
      </c>
      <c r="H65" s="29">
        <f t="shared" si="12"/>
        <v>0</v>
      </c>
      <c r="I65" s="28">
        <v>0</v>
      </c>
      <c r="J65" s="28">
        <f t="shared" si="13"/>
        <v>0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11"/>
        <v>0</v>
      </c>
      <c r="F66" s="28">
        <v>0</v>
      </c>
      <c r="G66" s="28">
        <v>0</v>
      </c>
      <c r="H66" s="29">
        <f t="shared" si="12"/>
        <v>0</v>
      </c>
      <c r="I66" s="28">
        <v>0</v>
      </c>
      <c r="J66" s="28">
        <f t="shared" si="13"/>
        <v>0</v>
      </c>
    </row>
    <row r="67" spans="1:10" x14ac:dyDescent="0.3">
      <c r="A67" s="57" t="s">
        <v>307</v>
      </c>
      <c r="B67" s="27" t="s">
        <v>113</v>
      </c>
      <c r="C67" s="28">
        <v>0</v>
      </c>
      <c r="D67" s="28">
        <v>0</v>
      </c>
      <c r="E67" s="29">
        <f t="shared" si="11"/>
        <v>0</v>
      </c>
      <c r="F67" s="28">
        <v>0</v>
      </c>
      <c r="G67" s="28">
        <v>0</v>
      </c>
      <c r="H67" s="29">
        <f t="shared" si="12"/>
        <v>0</v>
      </c>
      <c r="I67" s="28">
        <v>0</v>
      </c>
      <c r="J67" s="28">
        <f t="shared" si="13"/>
        <v>0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11"/>
        <v>0</v>
      </c>
      <c r="F68" s="28">
        <v>0</v>
      </c>
      <c r="G68" s="28">
        <v>0</v>
      </c>
      <c r="H68" s="29">
        <f t="shared" si="12"/>
        <v>0</v>
      </c>
      <c r="I68" s="28">
        <v>0</v>
      </c>
      <c r="J68" s="28">
        <f t="shared" si="13"/>
        <v>0</v>
      </c>
    </row>
    <row r="69" spans="1:10" x14ac:dyDescent="0.3">
      <c r="A69" s="57" t="s">
        <v>309</v>
      </c>
      <c r="B69" s="27" t="s">
        <v>117</v>
      </c>
      <c r="C69" s="28">
        <v>0</v>
      </c>
      <c r="D69" s="28">
        <v>0</v>
      </c>
      <c r="E69" s="29">
        <f t="shared" si="11"/>
        <v>0</v>
      </c>
      <c r="F69" s="28">
        <v>0</v>
      </c>
      <c r="G69" s="28">
        <v>0</v>
      </c>
      <c r="H69" s="29">
        <f t="shared" si="12"/>
        <v>0</v>
      </c>
      <c r="I69" s="28">
        <v>0</v>
      </c>
      <c r="J69" s="28">
        <f t="shared" si="13"/>
        <v>0</v>
      </c>
    </row>
    <row r="70" spans="1:10" x14ac:dyDescent="0.3">
      <c r="A70" s="57" t="s">
        <v>310</v>
      </c>
      <c r="B70" s="27" t="s">
        <v>119</v>
      </c>
      <c r="C70" s="28">
        <v>0</v>
      </c>
      <c r="D70" s="28">
        <v>0</v>
      </c>
      <c r="E70" s="29">
        <f t="shared" si="11"/>
        <v>0</v>
      </c>
      <c r="F70" s="28">
        <v>0</v>
      </c>
      <c r="G70" s="28">
        <v>0</v>
      </c>
      <c r="H70" s="29">
        <f t="shared" si="12"/>
        <v>0</v>
      </c>
      <c r="I70" s="28">
        <v>0</v>
      </c>
      <c r="J70" s="28">
        <f t="shared" si="13"/>
        <v>0</v>
      </c>
    </row>
    <row r="71" spans="1:10" x14ac:dyDescent="0.3">
      <c r="A71" s="65" t="s">
        <v>311</v>
      </c>
      <c r="B71" s="27" t="s">
        <v>121</v>
      </c>
      <c r="C71" s="28">
        <v>0</v>
      </c>
      <c r="D71" s="28">
        <v>0</v>
      </c>
      <c r="E71" s="29">
        <f t="shared" si="11"/>
        <v>0</v>
      </c>
      <c r="F71" s="28">
        <v>0</v>
      </c>
      <c r="G71" s="28">
        <v>0</v>
      </c>
      <c r="H71" s="29">
        <f t="shared" si="12"/>
        <v>0</v>
      </c>
      <c r="I71" s="28">
        <v>0</v>
      </c>
      <c r="J71" s="28">
        <f t="shared" si="13"/>
        <v>0</v>
      </c>
    </row>
    <row r="72" spans="1:10" x14ac:dyDescent="0.3">
      <c r="A72" s="57" t="s">
        <v>312</v>
      </c>
      <c r="B72" s="27" t="s">
        <v>123</v>
      </c>
      <c r="C72" s="28">
        <v>13</v>
      </c>
      <c r="D72" s="28">
        <v>0</v>
      </c>
      <c r="E72" s="29">
        <f t="shared" si="11"/>
        <v>0</v>
      </c>
      <c r="F72" s="28">
        <v>65</v>
      </c>
      <c r="G72" s="28">
        <v>0</v>
      </c>
      <c r="H72" s="29">
        <f t="shared" si="12"/>
        <v>0</v>
      </c>
      <c r="I72" s="28">
        <v>156</v>
      </c>
      <c r="J72" s="28">
        <f t="shared" si="13"/>
        <v>156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11"/>
        <v>0</v>
      </c>
      <c r="F73" s="28">
        <v>0</v>
      </c>
      <c r="G73" s="28">
        <v>0</v>
      </c>
      <c r="H73" s="29">
        <f t="shared" si="12"/>
        <v>0</v>
      </c>
      <c r="I73" s="28">
        <v>0</v>
      </c>
      <c r="J73" s="28">
        <f t="shared" si="13"/>
        <v>0</v>
      </c>
    </row>
    <row r="74" spans="1:10" x14ac:dyDescent="0.3">
      <c r="A74" s="57" t="s">
        <v>313</v>
      </c>
      <c r="B74" s="27" t="s">
        <v>127</v>
      </c>
      <c r="C74" s="28">
        <v>0</v>
      </c>
      <c r="D74" s="28">
        <v>0</v>
      </c>
      <c r="E74" s="29">
        <f t="shared" si="11"/>
        <v>0</v>
      </c>
      <c r="F74" s="28">
        <v>0</v>
      </c>
      <c r="G74" s="28">
        <v>0</v>
      </c>
      <c r="H74" s="29">
        <f t="shared" si="12"/>
        <v>0</v>
      </c>
      <c r="I74" s="28">
        <v>0</v>
      </c>
      <c r="J74" s="28">
        <f t="shared" si="13"/>
        <v>0</v>
      </c>
    </row>
    <row r="75" spans="1:10" x14ac:dyDescent="0.3">
      <c r="A75" s="57" t="s">
        <v>314</v>
      </c>
      <c r="B75" s="27" t="s">
        <v>129</v>
      </c>
      <c r="C75" s="28">
        <v>0</v>
      </c>
      <c r="D75" s="28">
        <v>0</v>
      </c>
      <c r="E75" s="29">
        <f t="shared" si="11"/>
        <v>0</v>
      </c>
      <c r="F75" s="28">
        <v>0</v>
      </c>
      <c r="G75" s="28">
        <v>2860.3249999999998</v>
      </c>
      <c r="H75" s="29">
        <f t="shared" si="12"/>
        <v>0</v>
      </c>
      <c r="I75" s="28">
        <v>0</v>
      </c>
      <c r="J75" s="28">
        <f t="shared" si="13"/>
        <v>-2860.3249999999998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11"/>
        <v>0</v>
      </c>
      <c r="F76" s="28">
        <v>0</v>
      </c>
      <c r="G76" s="28">
        <v>0</v>
      </c>
      <c r="H76" s="29">
        <f t="shared" si="12"/>
        <v>0</v>
      </c>
      <c r="I76" s="28">
        <v>0</v>
      </c>
      <c r="J76" s="28">
        <f t="shared" si="13"/>
        <v>0</v>
      </c>
    </row>
    <row r="77" spans="1:10" x14ac:dyDescent="0.3">
      <c r="A77" s="57" t="s">
        <v>316</v>
      </c>
      <c r="B77" s="27" t="s">
        <v>133</v>
      </c>
      <c r="C77" s="28">
        <v>0</v>
      </c>
      <c r="D77" s="28">
        <v>0</v>
      </c>
      <c r="E77" s="29">
        <f t="shared" si="11"/>
        <v>0</v>
      </c>
      <c r="F77" s="28">
        <v>0</v>
      </c>
      <c r="G77" s="28">
        <v>0</v>
      </c>
      <c r="H77" s="29">
        <f t="shared" si="12"/>
        <v>0</v>
      </c>
      <c r="I77" s="28">
        <v>0</v>
      </c>
      <c r="J77" s="28">
        <f t="shared" si="13"/>
        <v>0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11"/>
        <v>0</v>
      </c>
      <c r="F78" s="28">
        <v>0</v>
      </c>
      <c r="G78" s="28">
        <v>0</v>
      </c>
      <c r="H78" s="29">
        <f t="shared" si="12"/>
        <v>0</v>
      </c>
      <c r="I78" s="28">
        <v>0</v>
      </c>
      <c r="J78" s="28">
        <f t="shared" si="13"/>
        <v>0</v>
      </c>
    </row>
    <row r="79" spans="1:10" x14ac:dyDescent="0.3">
      <c r="A79" s="57" t="s">
        <v>318</v>
      </c>
      <c r="B79" s="27" t="s">
        <v>137</v>
      </c>
      <c r="C79" s="28">
        <v>0</v>
      </c>
      <c r="D79" s="28">
        <v>0</v>
      </c>
      <c r="E79" s="29">
        <f t="shared" si="11"/>
        <v>0</v>
      </c>
      <c r="F79" s="28">
        <v>0</v>
      </c>
      <c r="G79" s="28">
        <v>0</v>
      </c>
      <c r="H79" s="29">
        <f t="shared" si="12"/>
        <v>0</v>
      </c>
      <c r="I79" s="28">
        <v>0</v>
      </c>
      <c r="J79" s="28">
        <f t="shared" si="13"/>
        <v>0</v>
      </c>
    </row>
    <row r="80" spans="1:10" x14ac:dyDescent="0.3">
      <c r="A80" s="65" t="s">
        <v>319</v>
      </c>
      <c r="B80" s="27" t="s">
        <v>139</v>
      </c>
      <c r="C80" s="28">
        <v>0</v>
      </c>
      <c r="D80" s="28">
        <v>0</v>
      </c>
      <c r="E80" s="29">
        <f t="shared" si="11"/>
        <v>0</v>
      </c>
      <c r="F80" s="28">
        <v>0</v>
      </c>
      <c r="G80" s="28">
        <v>0</v>
      </c>
      <c r="H80" s="29">
        <f t="shared" si="12"/>
        <v>0</v>
      </c>
      <c r="I80" s="28">
        <v>0</v>
      </c>
      <c r="J80" s="28">
        <f t="shared" si="13"/>
        <v>0</v>
      </c>
    </row>
    <row r="81" spans="1:10" x14ac:dyDescent="0.3">
      <c r="A81" s="57" t="s">
        <v>320</v>
      </c>
      <c r="B81" s="27" t="s">
        <v>141</v>
      </c>
      <c r="C81" s="28">
        <v>0</v>
      </c>
      <c r="D81" s="28">
        <v>0</v>
      </c>
      <c r="E81" s="29">
        <f t="shared" si="11"/>
        <v>0</v>
      </c>
      <c r="F81" s="28">
        <v>0</v>
      </c>
      <c r="G81" s="28">
        <v>0</v>
      </c>
      <c r="H81" s="29">
        <f t="shared" si="12"/>
        <v>0</v>
      </c>
      <c r="I81" s="28">
        <v>0</v>
      </c>
      <c r="J81" s="28">
        <f t="shared" si="13"/>
        <v>0</v>
      </c>
    </row>
    <row r="82" spans="1:10" x14ac:dyDescent="0.3">
      <c r="A82" s="57" t="s">
        <v>321</v>
      </c>
      <c r="B82" s="27" t="s">
        <v>143</v>
      </c>
      <c r="C82" s="28">
        <v>0</v>
      </c>
      <c r="D82" s="28">
        <v>0</v>
      </c>
      <c r="E82" s="29">
        <f t="shared" si="11"/>
        <v>0</v>
      </c>
      <c r="F82" s="28">
        <v>0</v>
      </c>
      <c r="G82" s="28">
        <v>0</v>
      </c>
      <c r="H82" s="29">
        <f t="shared" si="12"/>
        <v>0</v>
      </c>
      <c r="I82" s="28">
        <v>0</v>
      </c>
      <c r="J82" s="28">
        <f t="shared" si="13"/>
        <v>0</v>
      </c>
    </row>
    <row r="83" spans="1:10" x14ac:dyDescent="0.3">
      <c r="A83" s="57" t="s">
        <v>322</v>
      </c>
      <c r="B83" s="27" t="s">
        <v>145</v>
      </c>
      <c r="C83" s="28">
        <v>0</v>
      </c>
      <c r="D83" s="28">
        <v>0</v>
      </c>
      <c r="E83" s="29">
        <f t="shared" si="11"/>
        <v>0</v>
      </c>
      <c r="F83" s="28">
        <v>0</v>
      </c>
      <c r="G83" s="28">
        <v>0</v>
      </c>
      <c r="H83" s="29">
        <f t="shared" si="12"/>
        <v>0</v>
      </c>
      <c r="I83" s="28">
        <v>0</v>
      </c>
      <c r="J83" s="28">
        <f t="shared" si="13"/>
        <v>0</v>
      </c>
    </row>
    <row r="84" spans="1:10" x14ac:dyDescent="0.3">
      <c r="A84" s="65" t="s">
        <v>323</v>
      </c>
      <c r="B84" s="27" t="s">
        <v>147</v>
      </c>
      <c r="C84" s="28">
        <v>0</v>
      </c>
      <c r="D84" s="28">
        <v>0</v>
      </c>
      <c r="E84" s="29">
        <f t="shared" si="11"/>
        <v>0</v>
      </c>
      <c r="F84" s="28">
        <v>0</v>
      </c>
      <c r="G84" s="28">
        <v>0</v>
      </c>
      <c r="H84" s="29">
        <f t="shared" si="12"/>
        <v>0</v>
      </c>
      <c r="I84" s="28">
        <v>0</v>
      </c>
      <c r="J84" s="28">
        <f t="shared" si="13"/>
        <v>0</v>
      </c>
    </row>
    <row r="85" spans="1:10" x14ac:dyDescent="0.3">
      <c r="A85" s="57" t="s">
        <v>324</v>
      </c>
      <c r="B85" s="27" t="s">
        <v>149</v>
      </c>
      <c r="C85" s="28">
        <v>0</v>
      </c>
      <c r="D85" s="28">
        <v>0</v>
      </c>
      <c r="E85" s="29">
        <f t="shared" si="11"/>
        <v>0</v>
      </c>
      <c r="F85" s="28">
        <v>0</v>
      </c>
      <c r="G85" s="28">
        <v>0</v>
      </c>
      <c r="H85" s="29">
        <f t="shared" si="12"/>
        <v>0</v>
      </c>
      <c r="I85" s="28">
        <v>0</v>
      </c>
      <c r="J85" s="28">
        <f t="shared" si="13"/>
        <v>0</v>
      </c>
    </row>
    <row r="86" spans="1:10" x14ac:dyDescent="0.3">
      <c r="B86" s="24" t="s">
        <v>150</v>
      </c>
      <c r="C86" s="32">
        <f>SUM(C58:C85)</f>
        <v>22</v>
      </c>
      <c r="D86" s="32">
        <f>SUM(D58:D85)</f>
        <v>111.407</v>
      </c>
      <c r="E86" s="33">
        <f t="shared" si="11"/>
        <v>5.0639545454545454</v>
      </c>
      <c r="F86" s="32">
        <f>SUM(F58:F85)</f>
        <v>110</v>
      </c>
      <c r="G86" s="32">
        <f>SUM(G58:G85)</f>
        <v>3093.0769999999998</v>
      </c>
      <c r="H86" s="33">
        <f t="shared" si="12"/>
        <v>28.118881818181816</v>
      </c>
      <c r="I86" s="32">
        <f>SUM(I58:I85)</f>
        <v>264</v>
      </c>
      <c r="J86" s="32">
        <f>SUM(J58:J85)</f>
        <v>-2829.0769999999998</v>
      </c>
    </row>
    <row r="87" spans="1:10" s="35" customFormat="1" x14ac:dyDescent="0.3">
      <c r="A87" s="67"/>
      <c r="B87" s="24" t="s">
        <v>151</v>
      </c>
      <c r="C87" s="41">
        <f>+C86+C56+C38</f>
        <v>571</v>
      </c>
      <c r="D87" s="41">
        <f>+D86+D56+D38</f>
        <v>240.40800000000002</v>
      </c>
      <c r="E87" s="33">
        <f t="shared" si="11"/>
        <v>0.42102977232924699</v>
      </c>
      <c r="F87" s="41">
        <f>+F86+F56+F38</f>
        <v>2589</v>
      </c>
      <c r="G87" s="41">
        <f>+G86+G56+G38</f>
        <v>3685.7079999999996</v>
      </c>
      <c r="H87" s="33">
        <f t="shared" si="12"/>
        <v>1.4236029354963304</v>
      </c>
      <c r="I87" s="41">
        <f>+I86+I56+I38</f>
        <v>6079</v>
      </c>
      <c r="J87" s="41">
        <f>+J86+J56+J38</f>
        <v>2393.2919999999999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4">IF(C90=0,0,1-((C90-D90)/ABS(C90)))</f>
        <v>0</v>
      </c>
      <c r="F90" s="28">
        <v>0</v>
      </c>
      <c r="G90" s="28">
        <v>0</v>
      </c>
      <c r="H90" s="29">
        <f t="shared" ref="H90:H96" si="15">IF(F90=0,0,1-((F90-G90)/ABS(F90)))</f>
        <v>0</v>
      </c>
      <c r="I90" s="28">
        <v>0</v>
      </c>
      <c r="J90" s="28">
        <f t="shared" ref="J90:J95" si="16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4"/>
        <v>0</v>
      </c>
      <c r="F91" s="28">
        <v>0</v>
      </c>
      <c r="G91" s="28">
        <v>0</v>
      </c>
      <c r="H91" s="29">
        <f t="shared" si="15"/>
        <v>0</v>
      </c>
      <c r="I91" s="28">
        <v>0</v>
      </c>
      <c r="J91" s="28">
        <f t="shared" si="16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4"/>
        <v>0</v>
      </c>
      <c r="F92" s="28">
        <v>0</v>
      </c>
      <c r="G92" s="28">
        <v>0</v>
      </c>
      <c r="H92" s="29">
        <f t="shared" si="15"/>
        <v>0</v>
      </c>
      <c r="I92" s="28">
        <v>0</v>
      </c>
      <c r="J92" s="28">
        <f t="shared" si="16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6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4"/>
        <v>0</v>
      </c>
      <c r="F94" s="28">
        <v>0</v>
      </c>
      <c r="G94" s="28">
        <v>0</v>
      </c>
      <c r="H94" s="29">
        <f t="shared" si="15"/>
        <v>0</v>
      </c>
      <c r="I94" s="28">
        <v>0</v>
      </c>
      <c r="J94" s="28">
        <f t="shared" si="16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4"/>
        <v>0</v>
      </c>
      <c r="F95" s="28">
        <v>0</v>
      </c>
      <c r="G95" s="28">
        <v>0</v>
      </c>
      <c r="H95" s="29">
        <f t="shared" si="15"/>
        <v>0</v>
      </c>
      <c r="I95" s="28">
        <v>0</v>
      </c>
      <c r="J95" s="28">
        <f t="shared" si="16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4"/>
        <v>0</v>
      </c>
      <c r="F96" s="32">
        <f>SUM(F90:F95)</f>
        <v>0</v>
      </c>
      <c r="G96" s="32">
        <f>SUM(G90:G95)</f>
        <v>0</v>
      </c>
      <c r="H96" s="33">
        <f t="shared" si="15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7">IF(C98=0,0,1-((C98-D98)/ABS(C98)))</f>
        <v>0</v>
      </c>
      <c r="F98" s="28">
        <v>0</v>
      </c>
      <c r="G98" s="28">
        <v>0</v>
      </c>
      <c r="H98" s="29">
        <f t="shared" ref="H98:H128" si="18">IF(F98=0,0,1-((F98-G98)/ABS(F98)))</f>
        <v>0</v>
      </c>
      <c r="I98" s="28">
        <v>0</v>
      </c>
      <c r="J98" s="28">
        <f t="shared" ref="J98:J128" si="19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7"/>
        <v>0</v>
      </c>
      <c r="F99" s="28">
        <v>0</v>
      </c>
      <c r="G99" s="28">
        <v>0</v>
      </c>
      <c r="H99" s="29">
        <f t="shared" si="18"/>
        <v>0</v>
      </c>
      <c r="I99" s="28">
        <v>0</v>
      </c>
      <c r="J99" s="28">
        <f t="shared" si="19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7"/>
        <v>0</v>
      </c>
      <c r="F100" s="28">
        <v>0</v>
      </c>
      <c r="G100" s="28">
        <v>0</v>
      </c>
      <c r="H100" s="29">
        <f t="shared" si="18"/>
        <v>0</v>
      </c>
      <c r="I100" s="28">
        <v>0</v>
      </c>
      <c r="J100" s="28">
        <f t="shared" si="19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7"/>
        <v>0</v>
      </c>
      <c r="F101" s="28">
        <v>0</v>
      </c>
      <c r="G101" s="28">
        <v>0</v>
      </c>
      <c r="H101" s="29">
        <f t="shared" si="18"/>
        <v>0</v>
      </c>
      <c r="I101" s="28">
        <v>0</v>
      </c>
      <c r="J101" s="28">
        <f t="shared" si="19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7"/>
        <v>0</v>
      </c>
      <c r="F102" s="28">
        <v>0</v>
      </c>
      <c r="G102" s="28">
        <v>0</v>
      </c>
      <c r="H102" s="29">
        <f t="shared" si="18"/>
        <v>0</v>
      </c>
      <c r="I102" s="28">
        <v>0</v>
      </c>
      <c r="J102" s="28">
        <f t="shared" si="19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7"/>
        <v>0</v>
      </c>
      <c r="F103" s="28">
        <v>0</v>
      </c>
      <c r="G103" s="28">
        <v>0</v>
      </c>
      <c r="H103" s="29">
        <f t="shared" si="18"/>
        <v>0</v>
      </c>
      <c r="I103" s="28">
        <v>0</v>
      </c>
      <c r="J103" s="28">
        <f t="shared" si="19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7"/>
        <v>0</v>
      </c>
      <c r="F104" s="28">
        <v>0</v>
      </c>
      <c r="G104" s="28">
        <v>0</v>
      </c>
      <c r="H104" s="29">
        <f t="shared" si="18"/>
        <v>0</v>
      </c>
      <c r="I104" s="28">
        <v>0</v>
      </c>
      <c r="J104" s="28">
        <f t="shared" si="19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7"/>
        <v>0</v>
      </c>
      <c r="F105" s="28">
        <v>0</v>
      </c>
      <c r="G105" s="28">
        <v>0</v>
      </c>
      <c r="H105" s="29">
        <f t="shared" si="18"/>
        <v>0</v>
      </c>
      <c r="I105" s="28">
        <v>0</v>
      </c>
      <c r="J105" s="28">
        <f t="shared" si="19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7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7"/>
        <v>0</v>
      </c>
      <c r="F107" s="28">
        <v>0</v>
      </c>
      <c r="G107" s="28">
        <v>0</v>
      </c>
      <c r="H107" s="29">
        <f t="shared" si="18"/>
        <v>0</v>
      </c>
      <c r="I107" s="28">
        <v>0</v>
      </c>
      <c r="J107" s="28">
        <f t="shared" si="19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7"/>
        <v>0</v>
      </c>
      <c r="F108" s="28">
        <v>0</v>
      </c>
      <c r="G108" s="28">
        <v>0</v>
      </c>
      <c r="H108" s="29">
        <f t="shared" si="18"/>
        <v>0</v>
      </c>
      <c r="I108" s="28">
        <v>0</v>
      </c>
      <c r="J108" s="28">
        <f t="shared" si="19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7"/>
        <v>0</v>
      </c>
      <c r="F109" s="28">
        <v>0</v>
      </c>
      <c r="G109" s="28">
        <v>0</v>
      </c>
      <c r="H109" s="29">
        <f t="shared" si="18"/>
        <v>0</v>
      </c>
      <c r="I109" s="28">
        <v>0</v>
      </c>
      <c r="J109" s="28">
        <f t="shared" si="19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7"/>
        <v>0</v>
      </c>
      <c r="F110" s="28">
        <v>0</v>
      </c>
      <c r="G110" s="28">
        <v>0</v>
      </c>
      <c r="H110" s="29">
        <f t="shared" si="18"/>
        <v>0</v>
      </c>
      <c r="I110" s="28">
        <v>0</v>
      </c>
      <c r="J110" s="28">
        <f t="shared" si="19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7"/>
        <v>0</v>
      </c>
      <c r="F111" s="28">
        <v>0</v>
      </c>
      <c r="G111" s="28">
        <v>0</v>
      </c>
      <c r="H111" s="29">
        <f t="shared" si="18"/>
        <v>0</v>
      </c>
      <c r="I111" s="28">
        <v>0</v>
      </c>
      <c r="J111" s="28">
        <f t="shared" si="19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7"/>
        <v>0</v>
      </c>
      <c r="F112" s="28">
        <v>0</v>
      </c>
      <c r="G112" s="28">
        <v>0</v>
      </c>
      <c r="H112" s="29">
        <f t="shared" si="18"/>
        <v>0</v>
      </c>
      <c r="I112" s="28">
        <v>0</v>
      </c>
      <c r="J112" s="28">
        <f t="shared" si="19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7"/>
        <v>0</v>
      </c>
      <c r="F113" s="28">
        <v>0</v>
      </c>
      <c r="G113" s="28">
        <v>0</v>
      </c>
      <c r="H113" s="29">
        <f t="shared" si="18"/>
        <v>0</v>
      </c>
      <c r="I113" s="28">
        <v>0</v>
      </c>
      <c r="J113" s="28">
        <f t="shared" si="19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30.765999999999998</v>
      </c>
      <c r="E114" s="29">
        <f>IF(C114=0,0,1-((C114-D114)/ABS(C114)))</f>
        <v>0</v>
      </c>
      <c r="F114" s="28">
        <v>0</v>
      </c>
      <c r="G114" s="28">
        <v>153.631</v>
      </c>
      <c r="H114" s="29">
        <f>IF(F114=0,0,1-((F114-G114)/ABS(F114)))</f>
        <v>0</v>
      </c>
      <c r="I114" s="28">
        <v>0</v>
      </c>
      <c r="J114" s="28">
        <f>+I114-G114</f>
        <v>-153.631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7"/>
        <v>0</v>
      </c>
      <c r="F115" s="28">
        <v>0</v>
      </c>
      <c r="G115" s="28">
        <v>0</v>
      </c>
      <c r="H115" s="29">
        <f t="shared" si="18"/>
        <v>0</v>
      </c>
      <c r="I115" s="28">
        <v>0</v>
      </c>
      <c r="J115" s="28">
        <f t="shared" si="19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7"/>
        <v>0</v>
      </c>
      <c r="F116" s="28">
        <v>0</v>
      </c>
      <c r="G116" s="28">
        <v>0</v>
      </c>
      <c r="H116" s="29">
        <f t="shared" si="18"/>
        <v>0</v>
      </c>
      <c r="I116" s="28">
        <v>0</v>
      </c>
      <c r="J116" s="28">
        <f t="shared" si="19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7"/>
        <v>0</v>
      </c>
      <c r="F117" s="28">
        <v>0</v>
      </c>
      <c r="G117" s="28">
        <v>0</v>
      </c>
      <c r="H117" s="29">
        <f t="shared" si="18"/>
        <v>0</v>
      </c>
      <c r="I117" s="28">
        <v>0</v>
      </c>
      <c r="J117" s="28">
        <f t="shared" si="19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7"/>
        <v>0</v>
      </c>
      <c r="F118" s="28">
        <v>0</v>
      </c>
      <c r="G118" s="28">
        <v>0</v>
      </c>
      <c r="H118" s="29">
        <f t="shared" si="18"/>
        <v>0</v>
      </c>
      <c r="I118" s="28">
        <v>0</v>
      </c>
      <c r="J118" s="28">
        <f t="shared" si="19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7"/>
        <v>0</v>
      </c>
      <c r="F119" s="28">
        <v>0</v>
      </c>
      <c r="G119" s="28">
        <v>0</v>
      </c>
      <c r="H119" s="29">
        <f t="shared" si="18"/>
        <v>0</v>
      </c>
      <c r="I119" s="28">
        <v>0</v>
      </c>
      <c r="J119" s="28">
        <f t="shared" si="19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7"/>
        <v>0</v>
      </c>
      <c r="F120" s="28">
        <v>0</v>
      </c>
      <c r="G120" s="28">
        <v>0</v>
      </c>
      <c r="H120" s="29">
        <f t="shared" si="18"/>
        <v>0</v>
      </c>
      <c r="I120" s="28">
        <v>0</v>
      </c>
      <c r="J120" s="28">
        <f t="shared" si="19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7"/>
        <v>0</v>
      </c>
      <c r="F122" s="28">
        <v>0</v>
      </c>
      <c r="G122" s="28">
        <v>0</v>
      </c>
      <c r="H122" s="29">
        <f t="shared" si="18"/>
        <v>0</v>
      </c>
      <c r="I122" s="28">
        <v>0</v>
      </c>
      <c r="J122" s="28">
        <f t="shared" si="19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7"/>
        <v>0</v>
      </c>
      <c r="F123" s="28">
        <v>0</v>
      </c>
      <c r="G123" s="28">
        <v>0</v>
      </c>
      <c r="H123" s="29">
        <f t="shared" si="18"/>
        <v>0</v>
      </c>
      <c r="I123" s="28">
        <v>0</v>
      </c>
      <c r="J123" s="28">
        <f t="shared" si="19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7"/>
        <v>0</v>
      </c>
      <c r="F128" s="28">
        <v>0</v>
      </c>
      <c r="G128" s="28">
        <v>0</v>
      </c>
      <c r="H128" s="29">
        <f t="shared" si="18"/>
        <v>0</v>
      </c>
      <c r="I128" s="28">
        <v>0</v>
      </c>
      <c r="J128" s="28">
        <f t="shared" si="19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30.765999999999998</v>
      </c>
      <c r="E129" s="29">
        <f>IF(C129=0,0,1-((C129-D129)/ABS(C129)))</f>
        <v>0</v>
      </c>
      <c r="F129" s="32">
        <f>SUM(F98:F128)</f>
        <v>0</v>
      </c>
      <c r="G129" s="32">
        <f>SUM(G98:G128)</f>
        <v>153.631</v>
      </c>
      <c r="H129" s="29">
        <f>IF(F129=0,0,1-((F129-G129)/ABS(F129)))</f>
        <v>0</v>
      </c>
      <c r="I129" s="32">
        <f>SUM(I98:I128)</f>
        <v>0</v>
      </c>
      <c r="J129" s="32">
        <f>SUM(J98:J128)</f>
        <v>-153.631</v>
      </c>
    </row>
    <row r="130" spans="1:10" x14ac:dyDescent="0.3">
      <c r="B130" s="24" t="s">
        <v>231</v>
      </c>
      <c r="C130" s="32"/>
      <c r="D130" s="32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20">IF(C131=0,0,1-((C131-D131)/ABS(C131)))</f>
        <v>0</v>
      </c>
      <c r="F131" s="28">
        <v>0</v>
      </c>
      <c r="G131" s="28">
        <v>0</v>
      </c>
      <c r="H131" s="29">
        <f t="shared" ref="H131:H137" si="21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0</v>
      </c>
      <c r="D132" s="28">
        <v>0</v>
      </c>
      <c r="E132" s="29">
        <f t="shared" si="20"/>
        <v>0</v>
      </c>
      <c r="F132" s="28">
        <v>0</v>
      </c>
      <c r="G132" s="28">
        <v>0</v>
      </c>
      <c r="H132" s="29">
        <f t="shared" si="21"/>
        <v>0</v>
      </c>
      <c r="I132" s="28"/>
      <c r="J132" s="28"/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20"/>
        <v>0</v>
      </c>
      <c r="F133" s="28">
        <v>0</v>
      </c>
      <c r="G133" s="28">
        <v>0</v>
      </c>
      <c r="H133" s="29">
        <f t="shared" si="21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0</v>
      </c>
      <c r="D134" s="32">
        <f>SUM(D131:D133)</f>
        <v>0</v>
      </c>
      <c r="E134" s="33">
        <f t="shared" si="20"/>
        <v>0</v>
      </c>
      <c r="F134" s="32">
        <f>SUM(F131:F133)</f>
        <v>0</v>
      </c>
      <c r="G134" s="32">
        <f>SUM(G131:G133)</f>
        <v>0</v>
      </c>
      <c r="H134" s="33">
        <f t="shared" si="21"/>
        <v>0</v>
      </c>
      <c r="I134" s="32">
        <f>SUM(I131:I133)</f>
        <v>0</v>
      </c>
      <c r="J134" s="32">
        <f>SUM(J131:J133)</f>
        <v>0</v>
      </c>
    </row>
    <row r="135" spans="1:10" x14ac:dyDescent="0.3">
      <c r="B135" s="24" t="s">
        <v>239</v>
      </c>
      <c r="C135" s="32">
        <f>+C96+C129+C134</f>
        <v>0</v>
      </c>
      <c r="D135" s="32">
        <f>+D134+D129+D96</f>
        <v>30.765999999999998</v>
      </c>
      <c r="E135" s="33">
        <f t="shared" si="20"/>
        <v>0</v>
      </c>
      <c r="F135" s="32">
        <f>+F134+F129+F96</f>
        <v>0</v>
      </c>
      <c r="G135" s="32">
        <f>+G134+G129+G96</f>
        <v>153.631</v>
      </c>
      <c r="H135" s="33">
        <f t="shared" si="21"/>
        <v>0</v>
      </c>
      <c r="I135" s="32">
        <f>+I134+I129+I96</f>
        <v>0</v>
      </c>
      <c r="J135" s="32">
        <f>+J96+J129+J134</f>
        <v>-153.631</v>
      </c>
    </row>
    <row r="136" spans="1:10" x14ac:dyDescent="0.3">
      <c r="B136" s="24" t="s">
        <v>240</v>
      </c>
      <c r="C136" s="32">
        <f>+C135+C87</f>
        <v>571</v>
      </c>
      <c r="D136" s="32">
        <f>+D135+D87</f>
        <v>271.17400000000004</v>
      </c>
      <c r="E136" s="33">
        <f t="shared" si="20"/>
        <v>0.47491068301225925</v>
      </c>
      <c r="F136" s="32">
        <f>+F135+F87</f>
        <v>2589</v>
      </c>
      <c r="G136" s="32">
        <f>+G135+G87</f>
        <v>3839.3389999999995</v>
      </c>
      <c r="H136" s="33">
        <f t="shared" si="21"/>
        <v>1.482942835071456</v>
      </c>
      <c r="I136" s="32">
        <f>+I135+I87</f>
        <v>6079</v>
      </c>
      <c r="J136" s="32">
        <f>+J135+J87</f>
        <v>2239.6610000000001</v>
      </c>
    </row>
    <row r="137" spans="1:10" x14ac:dyDescent="0.3">
      <c r="B137" s="24" t="s">
        <v>241</v>
      </c>
      <c r="C137" s="32">
        <f>+C34-C136</f>
        <v>-571</v>
      </c>
      <c r="D137" s="32">
        <f>+D34-D136</f>
        <v>-271.17400000000004</v>
      </c>
      <c r="E137" s="33">
        <f t="shared" si="20"/>
        <v>1.5250893169877409</v>
      </c>
      <c r="F137" s="32">
        <f>+F34-F136</f>
        <v>-2589</v>
      </c>
      <c r="G137" s="32">
        <f>+G34-G136</f>
        <v>-3839.3389999999995</v>
      </c>
      <c r="H137" s="33">
        <f t="shared" si="21"/>
        <v>0.51705716492854403</v>
      </c>
      <c r="I137" s="32">
        <f>+I34-I136</f>
        <v>-6079</v>
      </c>
      <c r="J137" s="32">
        <f>+J34-J136</f>
        <v>-2239.6610000000001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2">IF(C140=0,0,1-((C140-D140)/ABS(C140)))</f>
        <v>0</v>
      </c>
      <c r="F140" s="28">
        <v>0</v>
      </c>
      <c r="G140" s="28">
        <v>0</v>
      </c>
      <c r="H140" s="29">
        <f t="shared" ref="H140:H145" si="23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2"/>
        <v>0</v>
      </c>
      <c r="F141" s="28">
        <v>0</v>
      </c>
      <c r="G141" s="28">
        <v>0</v>
      </c>
      <c r="H141" s="29">
        <f t="shared" si="23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0</v>
      </c>
      <c r="E142" s="29">
        <f t="shared" si="22"/>
        <v>0</v>
      </c>
      <c r="F142" s="28">
        <v>0</v>
      </c>
      <c r="G142" s="28">
        <v>0</v>
      </c>
      <c r="H142" s="29">
        <f t="shared" si="23"/>
        <v>0</v>
      </c>
      <c r="I142" s="28">
        <v>0</v>
      </c>
      <c r="J142" s="28">
        <f>+I142-G142</f>
        <v>0</v>
      </c>
    </row>
    <row r="143" spans="1:10" x14ac:dyDescent="0.3">
      <c r="A143" s="57" t="s">
        <v>376</v>
      </c>
      <c r="B143" s="27" t="s">
        <v>251</v>
      </c>
      <c r="C143" s="28">
        <v>0</v>
      </c>
      <c r="D143" s="28">
        <v>0</v>
      </c>
      <c r="E143" s="29">
        <f t="shared" si="22"/>
        <v>0</v>
      </c>
      <c r="F143" s="28"/>
      <c r="G143" s="28"/>
      <c r="H143" s="29">
        <f t="shared" si="23"/>
        <v>0</v>
      </c>
      <c r="I143" s="28"/>
      <c r="J143" s="28"/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2"/>
        <v>0</v>
      </c>
      <c r="F144" s="28">
        <v>0</v>
      </c>
      <c r="G144" s="28">
        <v>0</v>
      </c>
      <c r="H144" s="29">
        <f t="shared" si="23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0</v>
      </c>
      <c r="D145" s="32">
        <f>SUM(D140:D144)</f>
        <v>0</v>
      </c>
      <c r="E145" s="33">
        <f t="shared" si="22"/>
        <v>0</v>
      </c>
      <c r="F145" s="32">
        <f>SUM(F140:F144)</f>
        <v>0</v>
      </c>
      <c r="G145" s="32">
        <f>SUM(G140:G144)</f>
        <v>0</v>
      </c>
      <c r="H145" s="33">
        <f t="shared" si="23"/>
        <v>0</v>
      </c>
      <c r="I145" s="32">
        <f>SUM(I140:I144)</f>
        <v>0</v>
      </c>
      <c r="J145" s="32">
        <f>SUM(J140:J144)</f>
        <v>0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0</v>
      </c>
      <c r="E147" s="29">
        <f t="shared" ref="E147:E152" si="24">IF(C147=0,0,1-((C147-D147)/ABS(C147)))</f>
        <v>0</v>
      </c>
      <c r="F147" s="28">
        <v>0</v>
      </c>
      <c r="G147" s="28">
        <v>0</v>
      </c>
      <c r="H147" s="29">
        <f t="shared" ref="H147:H152" si="25">IF(F147=0,0,1-((F147-G147)/ABS(F147)))</f>
        <v>0</v>
      </c>
      <c r="I147" s="28">
        <v>0</v>
      </c>
      <c r="J147" s="28">
        <f>+I147-G147</f>
        <v>0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4"/>
        <v>0</v>
      </c>
      <c r="F148" s="28">
        <v>0</v>
      </c>
      <c r="G148" s="28">
        <v>0</v>
      </c>
      <c r="H148" s="29">
        <f t="shared" si="25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0</v>
      </c>
      <c r="E149" s="29">
        <f t="shared" si="24"/>
        <v>0</v>
      </c>
      <c r="F149" s="28">
        <v>0</v>
      </c>
      <c r="G149" s="28">
        <v>0</v>
      </c>
      <c r="H149" s="29">
        <f t="shared" si="25"/>
        <v>0</v>
      </c>
      <c r="I149" s="28">
        <v>0</v>
      </c>
      <c r="J149" s="28">
        <f>+I149-G149</f>
        <v>0</v>
      </c>
    </row>
    <row r="150" spans="1:10" x14ac:dyDescent="0.3">
      <c r="A150" s="57" t="s">
        <v>381</v>
      </c>
      <c r="B150" s="27" t="s">
        <v>263</v>
      </c>
      <c r="C150" s="28">
        <v>0</v>
      </c>
      <c r="D150" s="28">
        <v>0</v>
      </c>
      <c r="E150" s="29">
        <f t="shared" si="24"/>
        <v>0</v>
      </c>
      <c r="F150" s="28"/>
      <c r="G150" s="28"/>
      <c r="H150" s="29">
        <f t="shared" si="25"/>
        <v>0</v>
      </c>
      <c r="I150" s="28"/>
      <c r="J150" s="28"/>
    </row>
    <row r="151" spans="1:10" x14ac:dyDescent="0.3">
      <c r="B151" s="24" t="s">
        <v>264</v>
      </c>
      <c r="C151" s="32">
        <f>SUM(C147:C150)</f>
        <v>0</v>
      </c>
      <c r="D151" s="32">
        <f>SUM(D147:D150)</f>
        <v>0</v>
      </c>
      <c r="E151" s="33">
        <f t="shared" si="24"/>
        <v>0</v>
      </c>
      <c r="F151" s="32">
        <f>SUM(F147:F150)</f>
        <v>0</v>
      </c>
      <c r="G151" s="32">
        <f>SUM(G147:G150)</f>
        <v>0</v>
      </c>
      <c r="H151" s="33">
        <f t="shared" si="25"/>
        <v>0</v>
      </c>
      <c r="I151" s="32">
        <f>SUM(I147:I150)</f>
        <v>0</v>
      </c>
      <c r="J151" s="32">
        <f>SUM(J147:J150)</f>
        <v>0</v>
      </c>
    </row>
    <row r="152" spans="1:10" x14ac:dyDescent="0.3">
      <c r="B152" s="24" t="s">
        <v>265</v>
      </c>
      <c r="C152" s="32">
        <f>+C137+C145-C151</f>
        <v>-571</v>
      </c>
      <c r="D152" s="32">
        <f>+D137+D145-D151</f>
        <v>-271.17400000000004</v>
      </c>
      <c r="E152" s="33">
        <f t="shared" si="24"/>
        <v>1.5250893169877409</v>
      </c>
      <c r="F152" s="32">
        <f>+F137+F145-F151</f>
        <v>-2589</v>
      </c>
      <c r="G152" s="32">
        <f>+G137+G145-G151</f>
        <v>-3839.3389999999995</v>
      </c>
      <c r="H152" s="33">
        <f t="shared" si="25"/>
        <v>0.51705716492854403</v>
      </c>
      <c r="I152" s="32">
        <f>+I137+I145-I151</f>
        <v>-6079</v>
      </c>
      <c r="J152" s="32">
        <f>+J137+J145-J151</f>
        <v>-2239.6610000000001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-6609</v>
      </c>
      <c r="D154" s="28">
        <v>0</v>
      </c>
      <c r="E154" s="29">
        <f>IF(C154=0,0,1-((C154-D154)/ABS(C154)))</f>
        <v>2</v>
      </c>
      <c r="F154" s="28">
        <v>-1535</v>
      </c>
      <c r="G154" s="28">
        <v>0</v>
      </c>
      <c r="H154" s="29">
        <f>IF(F154=0,0,1-((F154-G154)/ABS(F154)))</f>
        <v>2</v>
      </c>
      <c r="I154" s="28">
        <v>86156</v>
      </c>
      <c r="J154" s="28">
        <f>+I154-G154</f>
        <v>86156</v>
      </c>
    </row>
    <row r="155" spans="1:10" x14ac:dyDescent="0.3">
      <c r="B155" s="24" t="s">
        <v>269</v>
      </c>
      <c r="C155" s="32">
        <f>SUM(C154)</f>
        <v>-6609</v>
      </c>
      <c r="D155" s="32">
        <f>SUM(D154)</f>
        <v>0</v>
      </c>
      <c r="E155" s="29">
        <f>IF(C155=0,0,1-((C155-D155)/ABS(C155)))</f>
        <v>2</v>
      </c>
      <c r="F155" s="32">
        <f>SUM(F154)</f>
        <v>-1535</v>
      </c>
      <c r="G155" s="32">
        <f>SUM(G154)</f>
        <v>0</v>
      </c>
      <c r="H155" s="29">
        <f>IF(F155=0,0,1-((F155-G155)/ABS(F155)))</f>
        <v>2</v>
      </c>
      <c r="I155" s="32">
        <f>SUM(I154)</f>
        <v>86156</v>
      </c>
      <c r="J155" s="32">
        <f>+I155-G155</f>
        <v>86156</v>
      </c>
    </row>
    <row r="156" spans="1:10" x14ac:dyDescent="0.3">
      <c r="B156" s="45" t="s">
        <v>270</v>
      </c>
      <c r="C156" s="46">
        <f>+C152-C155</f>
        <v>6038</v>
      </c>
      <c r="D156" s="46">
        <f>+D152-D155</f>
        <v>-271.17400000000004</v>
      </c>
      <c r="E156" s="47">
        <f>IF(C156=0,0,1-((C156-D156)/ABS(C156)))</f>
        <v>-4.4911228883736332E-2</v>
      </c>
      <c r="F156" s="46">
        <f>+F152-F155</f>
        <v>-1054</v>
      </c>
      <c r="G156" s="46">
        <f>+G152-G155</f>
        <v>-3839.3389999999995</v>
      </c>
      <c r="H156" s="47">
        <f>IF(F156=0,0,1-((F156-G156)/ABS(F156)))</f>
        <v>-1.6426366223908913</v>
      </c>
      <c r="I156" s="46">
        <f>+I152-I155</f>
        <v>-92235</v>
      </c>
      <c r="J156" s="46">
        <f>+J152-J155</f>
        <v>-88395.660999999993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-571</v>
      </c>
      <c r="D160" s="32">
        <f>+D137+D46+D66+D94+D95</f>
        <v>-238.21300000000002</v>
      </c>
      <c r="E160" s="29">
        <f>IF(C160=0,0,1-((C160-D160)/ABS(C160)))</f>
        <v>1.5828143607705778</v>
      </c>
      <c r="F160" s="32">
        <f>+F137+F46+F66+F94+F95</f>
        <v>-2589</v>
      </c>
      <c r="G160" s="32">
        <f>+G137+G46+G66+G94+G95</f>
        <v>-3674.5119999999997</v>
      </c>
      <c r="H160" s="29">
        <f>IF(F160=0,0,1-((F160-G160)/ABS(F160)))</f>
        <v>0.58072151409810746</v>
      </c>
      <c r="I160" s="32">
        <f>+I137+I46+I66+I94+I95</f>
        <v>-6079</v>
      </c>
      <c r="J160" s="32">
        <f>+J137+J46+J66+J94+J95</f>
        <v>-2404.4880000000003</v>
      </c>
    </row>
    <row r="161" spans="1:10" x14ac:dyDescent="0.3">
      <c r="A161" s="6"/>
      <c r="B161" s="24" t="s">
        <v>272</v>
      </c>
      <c r="C161" s="32">
        <f>+C41+C58+C90+C91+C98+C100</f>
        <v>0</v>
      </c>
      <c r="D161" s="32">
        <f>+D41+D58+D90+D91+D98+D100</f>
        <v>0</v>
      </c>
      <c r="E161" s="29">
        <f>IF(C161=0,0,1-((C161-D161)/ABS(C161)))</f>
        <v>0</v>
      </c>
      <c r="F161" s="32">
        <f>+F41+F58+F90+F91+F98+F100</f>
        <v>0</v>
      </c>
      <c r="G161" s="32">
        <f>+G41+G58+G90+G91+G98+G100</f>
        <v>0</v>
      </c>
      <c r="H161" s="29">
        <f>IF(F161=0,0,1-((F161-G161)/ABS(F161)))</f>
        <v>0</v>
      </c>
      <c r="I161" s="32">
        <f>+I41+I58+I90+I91+I98+I100</f>
        <v>0</v>
      </c>
      <c r="J161" s="32">
        <f>+J41+J58+J90+J91+J98+J100</f>
        <v>0</v>
      </c>
    </row>
    <row r="162" spans="1:10" x14ac:dyDescent="0.3">
      <c r="A162" s="6"/>
      <c r="B162" s="24" t="s">
        <v>273</v>
      </c>
      <c r="C162" s="32">
        <f>+C42+C59+C92+C99+C101</f>
        <v>0</v>
      </c>
      <c r="D162" s="32">
        <f>+D42+D59+D92+D99+D101</f>
        <v>111.407</v>
      </c>
      <c r="E162" s="29">
        <f>IF(C162=0,0,1-((C162-D162)/ABS(C162)))</f>
        <v>0</v>
      </c>
      <c r="F162" s="32">
        <f>+F42+F59+F92+F99+F101</f>
        <v>0</v>
      </c>
      <c r="G162" s="32">
        <f>+G42+G59+G92+G99+G101</f>
        <v>232.75200000000001</v>
      </c>
      <c r="H162" s="29">
        <f>IF(F162=0,0,1-((F162-G162)/ABS(F162)))</f>
        <v>0</v>
      </c>
      <c r="I162" s="32">
        <f>+I42+I59+I92+I99+I101</f>
        <v>0</v>
      </c>
      <c r="J162" s="32">
        <f>+J42+J59+J92+J99+J101</f>
        <v>-232.75200000000001</v>
      </c>
    </row>
    <row r="163" spans="1:10" x14ac:dyDescent="0.3">
      <c r="A163" s="6"/>
      <c r="B163" s="24" t="s">
        <v>274</v>
      </c>
      <c r="C163" s="32">
        <f>+C161+C162</f>
        <v>0</v>
      </c>
      <c r="D163" s="32">
        <f>+D161+D162</f>
        <v>111.407</v>
      </c>
      <c r="E163" s="29">
        <f>IF(C163=0,0,1-((C163-D163)/ABS(C163)))</f>
        <v>0</v>
      </c>
      <c r="F163" s="32">
        <f>+F161+F162</f>
        <v>0</v>
      </c>
      <c r="G163" s="32">
        <f>+G161+G162</f>
        <v>232.75200000000001</v>
      </c>
      <c r="H163" s="29">
        <f>IF(F163=0,0,1-((F163-G163)/ABS(F163)))</f>
        <v>0</v>
      </c>
      <c r="I163" s="32">
        <f>+I161+I162</f>
        <v>0</v>
      </c>
      <c r="J163" s="32">
        <f>+J161+J162</f>
        <v>-232.75200000000001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76F70-B125-49CD-86BB-E51DEC3B7EBB}">
  <dimension ref="A1:X72"/>
  <sheetViews>
    <sheetView showGridLines="0" topLeftCell="B13" zoomScaleNormal="100" workbookViewId="0">
      <selection activeCell="E32" sqref="E32"/>
    </sheetView>
  </sheetViews>
  <sheetFormatPr baseColWidth="10" defaultColWidth="11.453125" defaultRowHeight="13" x14ac:dyDescent="0.3"/>
  <cols>
    <col min="1" max="1" width="2.1796875" style="68" hidden="1" customWidth="1"/>
    <col min="2" max="2" width="13" style="68" customWidth="1"/>
    <col min="3" max="4" width="14.1796875" style="68" bestFit="1" customWidth="1"/>
    <col min="5" max="5" width="15" style="68" bestFit="1" customWidth="1"/>
    <col min="6" max="6" width="11.7265625" style="68" bestFit="1" customWidth="1"/>
    <col min="7" max="7" width="2.54296875" style="68" customWidth="1"/>
    <col min="8" max="8" width="11.7265625" style="68" bestFit="1" customWidth="1"/>
    <col min="9" max="9" width="13.81640625" style="68" customWidth="1"/>
    <col min="10" max="10" width="14" style="68" customWidth="1"/>
    <col min="11" max="11" width="13.1796875" style="68" customWidth="1"/>
    <col min="12" max="12" width="11.453125" style="68"/>
    <col min="13" max="13" width="2.1796875" style="68" customWidth="1"/>
    <col min="14" max="14" width="11.453125" style="68"/>
    <col min="15" max="16" width="14.1796875" style="68" bestFit="1" customWidth="1"/>
    <col min="17" max="17" width="15.26953125" style="68" customWidth="1"/>
    <col min="18" max="18" width="11.453125" style="68"/>
    <col min="19" max="19" width="3.26953125" style="68" customWidth="1"/>
    <col min="20" max="20" width="12" style="68" customWidth="1"/>
    <col min="21" max="22" width="14.1796875" style="68" bestFit="1" customWidth="1"/>
    <col min="23" max="23" width="13.1796875" style="68" customWidth="1"/>
    <col min="24" max="16384" width="11.453125" style="68"/>
  </cols>
  <sheetData>
    <row r="1" spans="2:11" x14ac:dyDescent="0.3">
      <c r="B1" s="75"/>
      <c r="E1" s="68">
        <v>202601</v>
      </c>
      <c r="F1" s="68">
        <v>1</v>
      </c>
      <c r="G1" s="68" t="s">
        <v>403</v>
      </c>
    </row>
    <row r="2" spans="2:11" x14ac:dyDescent="0.3">
      <c r="B2" s="75"/>
      <c r="E2" s="68">
        <v>202602</v>
      </c>
      <c r="F2" s="68">
        <v>2</v>
      </c>
      <c r="G2" s="68" t="s">
        <v>404</v>
      </c>
    </row>
    <row r="3" spans="2:11" x14ac:dyDescent="0.3">
      <c r="B3" s="75"/>
      <c r="E3" s="68">
        <v>202603</v>
      </c>
      <c r="F3" s="68">
        <v>3</v>
      </c>
      <c r="G3" s="68" t="s">
        <v>405</v>
      </c>
    </row>
    <row r="4" spans="2:11" x14ac:dyDescent="0.3">
      <c r="B4" s="76">
        <f>+'Total Contable'!C5</f>
        <v>202605</v>
      </c>
      <c r="C4" s="76" t="str">
        <f>VLOOKUP(B4,E1:H12,3,0)</f>
        <v>MAYO</v>
      </c>
      <c r="D4" s="76" t="str">
        <f>LEFT(B4,4)</f>
        <v>2026</v>
      </c>
      <c r="E4" s="68">
        <v>202604</v>
      </c>
      <c r="F4" s="68">
        <v>4</v>
      </c>
      <c r="G4" s="68" t="s">
        <v>406</v>
      </c>
    </row>
    <row r="5" spans="2:11" x14ac:dyDescent="0.3">
      <c r="E5" s="68">
        <v>202605</v>
      </c>
      <c r="F5" s="68">
        <v>5</v>
      </c>
      <c r="G5" s="68" t="s">
        <v>407</v>
      </c>
    </row>
    <row r="6" spans="2:11" x14ac:dyDescent="0.3">
      <c r="E6" s="68">
        <v>202606</v>
      </c>
      <c r="F6" s="68">
        <v>6</v>
      </c>
      <c r="G6" s="68" t="s">
        <v>408</v>
      </c>
    </row>
    <row r="7" spans="2:11" x14ac:dyDescent="0.3">
      <c r="E7" s="68">
        <v>202607</v>
      </c>
      <c r="F7" s="68">
        <v>7</v>
      </c>
      <c r="G7" s="68" t="s">
        <v>409</v>
      </c>
    </row>
    <row r="8" spans="2:11" x14ac:dyDescent="0.3">
      <c r="E8" s="68">
        <v>202608</v>
      </c>
      <c r="F8" s="68">
        <v>8</v>
      </c>
      <c r="G8" s="68" t="s">
        <v>410</v>
      </c>
    </row>
    <row r="9" spans="2:11" x14ac:dyDescent="0.3">
      <c r="E9" s="68">
        <v>202609</v>
      </c>
      <c r="F9" s="68">
        <v>9</v>
      </c>
      <c r="G9" s="68" t="s">
        <v>411</v>
      </c>
    </row>
    <row r="10" spans="2:11" x14ac:dyDescent="0.3">
      <c r="E10" s="68">
        <v>202610</v>
      </c>
      <c r="F10" s="68">
        <v>10</v>
      </c>
      <c r="G10" s="68" t="s">
        <v>412</v>
      </c>
    </row>
    <row r="11" spans="2:11" x14ac:dyDescent="0.3">
      <c r="E11" s="68">
        <v>202611</v>
      </c>
      <c r="F11" s="68">
        <v>11</v>
      </c>
      <c r="G11" s="68" t="s">
        <v>413</v>
      </c>
    </row>
    <row r="12" spans="2:11" x14ac:dyDescent="0.3">
      <c r="E12" s="68">
        <v>202612</v>
      </c>
      <c r="F12" s="68">
        <v>12</v>
      </c>
      <c r="G12" s="68" t="s">
        <v>414</v>
      </c>
    </row>
    <row r="14" spans="2:11" x14ac:dyDescent="0.3">
      <c r="E14" s="76"/>
      <c r="H14" s="76"/>
      <c r="I14" s="76"/>
      <c r="J14" s="76"/>
      <c r="K14" s="76"/>
    </row>
    <row r="15" spans="2:11" x14ac:dyDescent="0.3">
      <c r="H15" s="76"/>
      <c r="I15" s="76"/>
      <c r="J15" s="76"/>
      <c r="K15" s="76"/>
    </row>
    <row r="16" spans="2:11" ht="13.5" thickBot="1" x14ac:dyDescent="0.35"/>
    <row r="17" spans="1:24" ht="26.25" customHeight="1" x14ac:dyDescent="0.3">
      <c r="A17" s="77"/>
      <c r="B17" s="78" t="str">
        <f>"UTILIDAD OPERACIONAL:   "&amp;C4&amp;D4</f>
        <v>UTILIDAD OPERACIONAL:   MAYO2026</v>
      </c>
      <c r="C17" s="79"/>
      <c r="D17" s="79"/>
      <c r="E17" s="79"/>
      <c r="F17" s="80"/>
      <c r="G17" s="81"/>
      <c r="H17" s="78" t="str">
        <f>"UTILIDAD OPERACIONAL ACUMULADA"&amp;"    "&amp;C4&amp;"  "&amp;D4</f>
        <v>UTILIDAD OPERACIONAL ACUMULADA    MAYO  2026</v>
      </c>
      <c r="I17" s="79"/>
      <c r="J17" s="79"/>
      <c r="K17" s="79"/>
      <c r="L17" s="80"/>
      <c r="M17" s="81"/>
      <c r="N17" s="78" t="str">
        <f>"Facturacion Mes de"&amp;"    "&amp;C4&amp;"  "&amp;D4</f>
        <v>Facturacion Mes de    MAYO  2026</v>
      </c>
      <c r="O17" s="79"/>
      <c r="P17" s="79"/>
      <c r="Q17" s="79"/>
      <c r="R17" s="80"/>
      <c r="S17" s="81"/>
      <c r="T17" s="78" t="str">
        <f>"Ingresos operacionales Acumulados"&amp;"    "&amp;C4&amp;"  "&amp;D4</f>
        <v>Ingresos operacionales Acumulados    MAYO  2026</v>
      </c>
      <c r="U17" s="79"/>
      <c r="V17" s="79"/>
      <c r="W17" s="79"/>
      <c r="X17" s="80"/>
    </row>
    <row r="18" spans="1:24" x14ac:dyDescent="0.3">
      <c r="A18" s="82"/>
      <c r="B18" s="83" t="s">
        <v>21</v>
      </c>
      <c r="C18" s="84" t="s">
        <v>415</v>
      </c>
      <c r="D18" s="84" t="s">
        <v>416</v>
      </c>
      <c r="E18" s="84" t="s">
        <v>417</v>
      </c>
      <c r="F18" s="85" t="s">
        <v>418</v>
      </c>
      <c r="G18" s="81"/>
      <c r="H18" s="83" t="s">
        <v>419</v>
      </c>
      <c r="I18" s="84" t="s">
        <v>415</v>
      </c>
      <c r="J18" s="84" t="s">
        <v>416</v>
      </c>
      <c r="K18" s="84" t="s">
        <v>417</v>
      </c>
      <c r="L18" s="85" t="s">
        <v>418</v>
      </c>
      <c r="M18" s="81"/>
      <c r="N18" s="83" t="s">
        <v>419</v>
      </c>
      <c r="O18" s="84" t="s">
        <v>415</v>
      </c>
      <c r="P18" s="84" t="s">
        <v>416</v>
      </c>
      <c r="Q18" s="84" t="s">
        <v>417</v>
      </c>
      <c r="R18" s="85" t="s">
        <v>418</v>
      </c>
      <c r="S18" s="81"/>
      <c r="T18" s="83" t="s">
        <v>419</v>
      </c>
      <c r="U18" s="84" t="s">
        <v>415</v>
      </c>
      <c r="V18" s="84" t="s">
        <v>416</v>
      </c>
      <c r="W18" s="84" t="s">
        <v>417</v>
      </c>
      <c r="X18" s="85" t="s">
        <v>418</v>
      </c>
    </row>
    <row r="19" spans="1:24" x14ac:dyDescent="0.3">
      <c r="A19" s="86"/>
      <c r="B19" s="87" t="s">
        <v>420</v>
      </c>
      <c r="C19" s="88">
        <f>'Bogota 462'!C137</f>
        <v>31440</v>
      </c>
      <c r="D19" s="88">
        <f>'Bogota 462'!D137</f>
        <v>11961.359399999899</v>
      </c>
      <c r="E19" s="89">
        <f>IF(C19=0,0,1-((C19-D19)/ABS(C19)))</f>
        <v>0.38045036259541665</v>
      </c>
      <c r="F19" s="90"/>
      <c r="H19" s="87" t="s">
        <v>420</v>
      </c>
      <c r="I19" s="88">
        <f>'Bogota 462'!F137</f>
        <v>233404</v>
      </c>
      <c r="J19" s="88">
        <f>'Bogota 462'!G137</f>
        <v>109344.13434000011</v>
      </c>
      <c r="K19" s="89">
        <f t="shared" ref="K19:K26" si="0">IF(I19=0,0,1-((I19-J19)/ABS(I19)))</f>
        <v>0.46847583734640408</v>
      </c>
      <c r="L19" s="90"/>
      <c r="N19" s="87" t="s">
        <v>420</v>
      </c>
      <c r="O19" s="88">
        <f>'Bogota 462'!C27</f>
        <v>421837</v>
      </c>
      <c r="P19" s="88">
        <f>'Bogota 462'!D27</f>
        <v>300658.08599999995</v>
      </c>
      <c r="Q19" s="89">
        <f t="shared" ref="Q19:Q24" si="1">IF(O19=0,0,1-((O19-P19)/ABS(O19)))</f>
        <v>0.71273521763145475</v>
      </c>
      <c r="R19" s="90"/>
      <c r="T19" s="87" t="s">
        <v>420</v>
      </c>
      <c r="U19" s="88">
        <f>'Bogota 462'!F27</f>
        <v>2080446</v>
      </c>
      <c r="V19" s="88">
        <f>'Bogota 462'!G27</f>
        <v>1550797.0510000002</v>
      </c>
      <c r="W19" s="89">
        <f t="shared" ref="W19:W24" si="2">IF(U19=0,0,1-((U19-V19)/ABS(U19)))</f>
        <v>0.74541567096670636</v>
      </c>
      <c r="X19" s="90"/>
    </row>
    <row r="20" spans="1:24" x14ac:dyDescent="0.3">
      <c r="A20" s="86"/>
      <c r="B20" s="87" t="s">
        <v>421</v>
      </c>
      <c r="C20" s="88">
        <f>'Medellin 464'!C137</f>
        <v>7756</v>
      </c>
      <c r="D20" s="88">
        <f>'Medellin 464'!D137</f>
        <v>-22765.432579999993</v>
      </c>
      <c r="E20" s="89">
        <f t="shared" ref="E20:E26" si="3">IF(C20=0,0,1-((C20-D20)/ABS(C20)))</f>
        <v>-2.9352027565755536</v>
      </c>
      <c r="F20" s="90"/>
      <c r="H20" s="87" t="s">
        <v>421</v>
      </c>
      <c r="I20" s="88">
        <f>'Medellin 464'!F137</f>
        <v>42878</v>
      </c>
      <c r="J20" s="88">
        <f>'Medellin 464'!G137</f>
        <v>-22320.251810000045</v>
      </c>
      <c r="K20" s="89">
        <f t="shared" si="0"/>
        <v>-0.52055253999720241</v>
      </c>
      <c r="L20" s="90"/>
      <c r="N20" s="87" t="s">
        <v>421</v>
      </c>
      <c r="O20" s="88">
        <f>'Medellin 464'!C20</f>
        <v>153062</v>
      </c>
      <c r="P20" s="88">
        <f>'Medellin 464'!D20</f>
        <v>91666.679000000004</v>
      </c>
      <c r="Q20" s="89">
        <f t="shared" si="1"/>
        <v>0.59888593511126209</v>
      </c>
      <c r="R20" s="90"/>
      <c r="T20" s="87" t="s">
        <v>421</v>
      </c>
      <c r="U20" s="88">
        <f>'Medellin 464'!F27</f>
        <v>720577</v>
      </c>
      <c r="V20" s="88">
        <f>'Medellin 464'!G27</f>
        <v>520834.61599999998</v>
      </c>
      <c r="W20" s="89">
        <f t="shared" si="2"/>
        <v>0.72280216548682508</v>
      </c>
      <c r="X20" s="90"/>
    </row>
    <row r="21" spans="1:24" x14ac:dyDescent="0.3">
      <c r="A21" s="86"/>
      <c r="B21" s="87" t="s">
        <v>422</v>
      </c>
      <c r="C21" s="88">
        <f>'Cali 460'!C137</f>
        <v>34025</v>
      </c>
      <c r="D21" s="88">
        <f>'Cali 460'!D137</f>
        <v>-2425.9236800000072</v>
      </c>
      <c r="E21" s="89">
        <f t="shared" si="3"/>
        <v>-7.1298271271124314E-2</v>
      </c>
      <c r="F21" s="90"/>
      <c r="H21" s="87" t="s">
        <v>422</v>
      </c>
      <c r="I21" s="88">
        <f>'Cali 460'!F137</f>
        <v>152001</v>
      </c>
      <c r="J21" s="88">
        <f>'Cali 460'!G137</f>
        <v>68579.268879999872</v>
      </c>
      <c r="K21" s="89">
        <f t="shared" si="0"/>
        <v>0.45117643226031323</v>
      </c>
      <c r="L21" s="90"/>
      <c r="N21" s="87" t="s">
        <v>422</v>
      </c>
      <c r="O21" s="88">
        <f>'Cali 460'!C27</f>
        <v>316177</v>
      </c>
      <c r="P21" s="88">
        <f>'Cali 460'!D27</f>
        <v>211991.85199999998</v>
      </c>
      <c r="Q21" s="89">
        <f t="shared" si="1"/>
        <v>0.67048473481625792</v>
      </c>
      <c r="R21" s="90"/>
      <c r="T21" s="87" t="s">
        <v>422</v>
      </c>
      <c r="U21" s="88">
        <f>'Cali 460'!F27</f>
        <v>1497315</v>
      </c>
      <c r="V21" s="88">
        <f>'Cali 460'!G27</f>
        <v>1155287.0109999999</v>
      </c>
      <c r="W21" s="89">
        <f t="shared" si="2"/>
        <v>0.77157245536176422</v>
      </c>
      <c r="X21" s="90"/>
    </row>
    <row r="22" spans="1:24" x14ac:dyDescent="0.3">
      <c r="A22" s="86"/>
      <c r="B22" s="87" t="s">
        <v>423</v>
      </c>
      <c r="C22" s="88">
        <f>'Costa 465'!C137</f>
        <v>-33389</v>
      </c>
      <c r="D22" s="88">
        <f>'Costa 465'!D137</f>
        <v>-27272.335400000011</v>
      </c>
      <c r="E22" s="89">
        <f t="shared" si="3"/>
        <v>1.1831940040132976</v>
      </c>
      <c r="F22" s="90"/>
      <c r="H22" s="87" t="s">
        <v>423</v>
      </c>
      <c r="I22" s="88">
        <f>'Costa 465'!F137</f>
        <v>-185515</v>
      </c>
      <c r="J22" s="88">
        <f>'Costa 465'!G137</f>
        <v>-216402.92427999986</v>
      </c>
      <c r="K22" s="89">
        <f t="shared" si="0"/>
        <v>0.83350174228499119</v>
      </c>
      <c r="L22" s="90"/>
      <c r="N22" s="87" t="s">
        <v>423</v>
      </c>
      <c r="O22" s="88">
        <f>'Costa 465'!C27</f>
        <v>86797</v>
      </c>
      <c r="P22" s="88">
        <f>'Costa 465'!D27</f>
        <v>65578.716</v>
      </c>
      <c r="Q22" s="89">
        <f t="shared" si="1"/>
        <v>0.75554127446801156</v>
      </c>
      <c r="R22" s="90"/>
      <c r="T22" s="87" t="s">
        <v>423</v>
      </c>
      <c r="U22" s="88">
        <f>'Costa 465'!F27</f>
        <v>388425</v>
      </c>
      <c r="V22" s="88">
        <f>'Costa 465'!G27</f>
        <v>349357.83799999999</v>
      </c>
      <c r="W22" s="89">
        <f t="shared" si="2"/>
        <v>0.8994216077749887</v>
      </c>
      <c r="X22" s="90"/>
    </row>
    <row r="23" spans="1:24" x14ac:dyDescent="0.3">
      <c r="A23" s="86"/>
      <c r="B23" s="87" t="s">
        <v>424</v>
      </c>
      <c r="C23" s="88">
        <f>'Bmanga 463'!C137</f>
        <v>522</v>
      </c>
      <c r="D23" s="88">
        <f>'Bmanga 463'!D137</f>
        <v>-20028.596420000002</v>
      </c>
      <c r="E23" s="89">
        <f>IF(C23=0,0,1-((C23-D23)/ABS(C23)))</f>
        <v>-38.368958659003837</v>
      </c>
      <c r="F23" s="90"/>
      <c r="H23" s="87" t="s">
        <v>424</v>
      </c>
      <c r="I23" s="88">
        <f>'Bmanga 463'!F137</f>
        <v>-9131</v>
      </c>
      <c r="J23" s="88">
        <f>'Bmanga 463'!G137</f>
        <v>1150.7959100000444</v>
      </c>
      <c r="K23" s="89">
        <f t="shared" si="0"/>
        <v>2.1260317500821424</v>
      </c>
      <c r="L23" s="90"/>
      <c r="N23" s="87" t="s">
        <v>424</v>
      </c>
      <c r="O23" s="88">
        <f>'Bmanga 463'!C27</f>
        <v>67892</v>
      </c>
      <c r="P23" s="88">
        <f>'Bmanga 463'!D27</f>
        <v>49644.464999999997</v>
      </c>
      <c r="Q23" s="89">
        <f t="shared" si="1"/>
        <v>0.73122702232958225</v>
      </c>
      <c r="R23" s="90"/>
      <c r="T23" s="87" t="s">
        <v>424</v>
      </c>
      <c r="U23" s="88">
        <f>'Bmanga 463'!F27</f>
        <v>320967</v>
      </c>
      <c r="V23" s="88">
        <f>'Bmanga 463'!G27</f>
        <v>270115.27600000001</v>
      </c>
      <c r="W23" s="89">
        <f t="shared" si="2"/>
        <v>0.8415671268385847</v>
      </c>
      <c r="X23" s="90"/>
    </row>
    <row r="24" spans="1:24" x14ac:dyDescent="0.3">
      <c r="A24" s="86"/>
      <c r="B24" s="87" t="s">
        <v>425</v>
      </c>
      <c r="C24" s="88">
        <f>'Eje 461 '!C137</f>
        <v>-4689</v>
      </c>
      <c r="D24" s="88">
        <f>'Eje 461 '!D137</f>
        <v>-13209.74091</v>
      </c>
      <c r="E24" s="89">
        <f>IF(C24=0,0,1-((C24-D24)/ABS(C24)))</f>
        <v>-0.8171765642994242</v>
      </c>
      <c r="F24" s="90"/>
      <c r="H24" s="87" t="s">
        <v>425</v>
      </c>
      <c r="I24" s="88">
        <f>'Eje 461 '!F137</f>
        <v>21023</v>
      </c>
      <c r="J24" s="88">
        <f>'Eje 461 '!G137</f>
        <v>-53122.224620000023</v>
      </c>
      <c r="K24" s="89">
        <f t="shared" si="0"/>
        <v>-2.5268622280359616</v>
      </c>
      <c r="L24" s="90"/>
      <c r="N24" s="87" t="s">
        <v>425</v>
      </c>
      <c r="O24" s="88">
        <f>'Eje 461 '!C27</f>
        <v>42995</v>
      </c>
      <c r="P24" s="88">
        <f>'Eje 461 '!D27</f>
        <v>30729.298999999999</v>
      </c>
      <c r="Q24" s="89">
        <f t="shared" si="1"/>
        <v>0.71471796720548897</v>
      </c>
      <c r="R24" s="90"/>
      <c r="T24" s="87" t="s">
        <v>425</v>
      </c>
      <c r="U24" s="88">
        <f>'Eje 461 '!F27</f>
        <v>246433</v>
      </c>
      <c r="V24" s="88">
        <f>'Eje 461 '!G27</f>
        <v>226260.92800000001</v>
      </c>
      <c r="W24" s="89">
        <f t="shared" si="2"/>
        <v>0.9181437875609193</v>
      </c>
      <c r="X24" s="90"/>
    </row>
    <row r="25" spans="1:24" x14ac:dyDescent="0.3">
      <c r="A25" s="86"/>
      <c r="B25" s="87" t="s">
        <v>426</v>
      </c>
      <c r="C25" s="88"/>
      <c r="D25" s="88"/>
      <c r="E25" s="89"/>
      <c r="F25" s="90"/>
      <c r="H25" s="87" t="s">
        <v>426</v>
      </c>
      <c r="I25" s="88"/>
      <c r="J25" s="88"/>
      <c r="K25" s="89"/>
      <c r="L25" s="90"/>
      <c r="N25" s="87" t="s">
        <v>426</v>
      </c>
      <c r="O25" s="88"/>
      <c r="P25" s="88"/>
      <c r="Q25" s="89">
        <f>IF(O25=0,0,1-((O25-P25)/ABS(O25)))</f>
        <v>0</v>
      </c>
      <c r="R25" s="90"/>
      <c r="T25" s="87" t="s">
        <v>426</v>
      </c>
      <c r="U25" s="88"/>
      <c r="V25" s="88"/>
      <c r="W25" s="89">
        <f>IF(U25=0,0,1-((U25-V25)/ABS(U25)))</f>
        <v>0</v>
      </c>
      <c r="X25" s="90"/>
    </row>
    <row r="26" spans="1:24" s="76" customFormat="1" ht="13.5" thickBot="1" x14ac:dyDescent="0.35">
      <c r="A26" s="91"/>
      <c r="B26" s="92" t="s">
        <v>427</v>
      </c>
      <c r="C26" s="93">
        <f>SUM(C19:C24)</f>
        <v>35665</v>
      </c>
      <c r="D26" s="93">
        <f>SUM(D19:D24)</f>
        <v>-73740.669590000121</v>
      </c>
      <c r="E26" s="94">
        <f t="shared" si="3"/>
        <v>-2.0675920255152143</v>
      </c>
      <c r="F26" s="95"/>
      <c r="H26" s="92" t="s">
        <v>427</v>
      </c>
      <c r="I26" s="93">
        <f>SUM(I19:I24)</f>
        <v>254660</v>
      </c>
      <c r="J26" s="93">
        <f>SUM(J19:J24)</f>
        <v>-112771.20157999991</v>
      </c>
      <c r="K26" s="94">
        <f t="shared" si="0"/>
        <v>-0.44283044679180028</v>
      </c>
      <c r="L26" s="95"/>
      <c r="N26" s="92" t="s">
        <v>427</v>
      </c>
      <c r="O26" s="93">
        <f>SUM(O19:O25)</f>
        <v>1088760</v>
      </c>
      <c r="P26" s="93">
        <f>SUM(P19:P25)</f>
        <v>750269.09699999995</v>
      </c>
      <c r="Q26" s="94">
        <f>IF(O26=0,0,1-((O26-P26)/ABS(O26)))</f>
        <v>0.68910420753885149</v>
      </c>
      <c r="R26" s="95"/>
      <c r="T26" s="92" t="s">
        <v>427</v>
      </c>
      <c r="U26" s="93">
        <f>SUM(U19:U25)</f>
        <v>5254163</v>
      </c>
      <c r="V26" s="93">
        <f>SUM(V19:V25)</f>
        <v>4072652.72</v>
      </c>
      <c r="W26" s="94">
        <f>IF(U26=0,0,1-((U26-V26)/ABS(U26)))</f>
        <v>0.77512873506208324</v>
      </c>
      <c r="X26" s="95"/>
    </row>
    <row r="27" spans="1:24" x14ac:dyDescent="0.3">
      <c r="B27" s="76" t="s">
        <v>428</v>
      </c>
    </row>
    <row r="28" spans="1:24" x14ac:dyDescent="0.3">
      <c r="B28" s="76" t="s">
        <v>429</v>
      </c>
      <c r="D28" s="96">
        <f>+'100 Tienda Virtual'!D137</f>
        <v>690.79700000000003</v>
      </c>
    </row>
    <row r="29" spans="1:24" x14ac:dyDescent="0.3">
      <c r="B29" s="76" t="s">
        <v>430</v>
      </c>
      <c r="D29" s="96">
        <f>+'080 Proyectos'!D137</f>
        <v>-240.89400000000001</v>
      </c>
    </row>
    <row r="30" spans="1:24" x14ac:dyDescent="0.3">
      <c r="B30" s="76" t="s">
        <v>426</v>
      </c>
      <c r="D30" s="96">
        <f>+'471 ayuda internacional'!D137</f>
        <v>-271.17400000000004</v>
      </c>
    </row>
    <row r="31" spans="1:24" x14ac:dyDescent="0.3">
      <c r="B31" s="76" t="s">
        <v>431</v>
      </c>
      <c r="D31" s="96">
        <f>+'469 corporativo'!D137</f>
        <v>-10819.376</v>
      </c>
    </row>
    <row r="32" spans="1:24" x14ac:dyDescent="0.3">
      <c r="B32" s="76" t="s">
        <v>432</v>
      </c>
      <c r="D32" s="97">
        <f>SUM(D28:D31)</f>
        <v>-10640.647000000001</v>
      </c>
    </row>
    <row r="33" spans="2:4" x14ac:dyDescent="0.3">
      <c r="B33" s="76" t="s">
        <v>433</v>
      </c>
      <c r="D33" s="98">
        <f>+D32+D26</f>
        <v>-84381.316590000119</v>
      </c>
    </row>
    <row r="34" spans="2:4" x14ac:dyDescent="0.3">
      <c r="B34" s="76" t="s">
        <v>434</v>
      </c>
      <c r="D34" s="98">
        <f>+'Total Contable'!D137</f>
        <v>-84381.31659000006</v>
      </c>
    </row>
    <row r="35" spans="2:4" x14ac:dyDescent="0.3">
      <c r="B35" s="76" t="s">
        <v>435</v>
      </c>
      <c r="D35" s="99">
        <f>+D34-D33</f>
        <v>0</v>
      </c>
    </row>
    <row r="72" spans="1:1" x14ac:dyDescent="0.3">
      <c r="A72" s="100"/>
    </row>
  </sheetData>
  <mergeCells count="4">
    <mergeCell ref="B17:F17"/>
    <mergeCell ref="H17:L17"/>
    <mergeCell ref="N17:R17"/>
    <mergeCell ref="T17:X17"/>
  </mergeCells>
  <pageMargins left="0.70866141732283461" right="0.70866141732283461" top="0.74803149606299213" bottom="0.74803149606299213" header="0.31496062992125984" footer="0.31496062992125984"/>
  <pageSetup scale="75" orientation="landscape" r:id="rId1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84E0A-78B6-4B68-8847-C8BE2B5378EB}">
  <dimension ref="A1:D287"/>
  <sheetViews>
    <sheetView topLeftCell="A39" zoomScaleNormal="100" workbookViewId="0">
      <selection activeCell="B58" sqref="B58"/>
    </sheetView>
  </sheetViews>
  <sheetFormatPr baseColWidth="10" defaultColWidth="11.453125" defaultRowHeight="13" x14ac:dyDescent="0.3"/>
  <cols>
    <col min="1" max="1" width="16.54296875" style="57" customWidth="1"/>
    <col min="2" max="2" width="48.81640625" style="35" customWidth="1"/>
    <col min="3" max="16384" width="11.453125" style="6"/>
  </cols>
  <sheetData>
    <row r="1" spans="1:2" x14ac:dyDescent="0.3">
      <c r="B1" s="101"/>
    </row>
    <row r="2" spans="1:2" x14ac:dyDescent="0.3">
      <c r="B2" s="102" t="s">
        <v>0</v>
      </c>
    </row>
    <row r="3" spans="1:2" x14ac:dyDescent="0.3">
      <c r="B3" s="103" t="s">
        <v>436</v>
      </c>
    </row>
    <row r="4" spans="1:2" ht="17.25" customHeight="1" x14ac:dyDescent="0.3">
      <c r="B4" s="104" t="s">
        <v>437</v>
      </c>
    </row>
    <row r="5" spans="1:2" ht="19.5" customHeight="1" x14ac:dyDescent="0.3"/>
    <row r="6" spans="1:2" x14ac:dyDescent="0.3">
      <c r="B6" s="105" t="s">
        <v>438</v>
      </c>
    </row>
    <row r="9" spans="1:2" x14ac:dyDescent="0.3">
      <c r="B9" s="106" t="s">
        <v>6</v>
      </c>
    </row>
    <row r="11" spans="1:2" x14ac:dyDescent="0.3">
      <c r="B11" s="24" t="s">
        <v>12</v>
      </c>
    </row>
    <row r="12" spans="1:2" x14ac:dyDescent="0.3">
      <c r="B12" s="24" t="s">
        <v>13</v>
      </c>
    </row>
    <row r="13" spans="1:2" x14ac:dyDescent="0.3">
      <c r="A13" s="65" t="s">
        <v>439</v>
      </c>
      <c r="B13" s="27" t="s">
        <v>440</v>
      </c>
    </row>
    <row r="14" spans="1:2" x14ac:dyDescent="0.3">
      <c r="A14" s="65" t="s">
        <v>278</v>
      </c>
      <c r="B14" s="27" t="s">
        <v>441</v>
      </c>
    </row>
    <row r="15" spans="1:2" x14ac:dyDescent="0.3">
      <c r="A15" s="65" t="s">
        <v>279</v>
      </c>
      <c r="B15" s="27" t="s">
        <v>19</v>
      </c>
    </row>
    <row r="16" spans="1:2" x14ac:dyDescent="0.3">
      <c r="A16" s="65" t="s">
        <v>442</v>
      </c>
      <c r="B16" s="27" t="s">
        <v>21</v>
      </c>
    </row>
    <row r="17" spans="1:4" x14ac:dyDescent="0.3">
      <c r="A17" s="65" t="s">
        <v>443</v>
      </c>
      <c r="B17" s="27" t="s">
        <v>25</v>
      </c>
    </row>
    <row r="18" spans="1:4" x14ac:dyDescent="0.3">
      <c r="A18" s="65">
        <v>4170250500</v>
      </c>
      <c r="B18" s="27" t="s">
        <v>27</v>
      </c>
    </row>
    <row r="19" spans="1:4" x14ac:dyDescent="0.3">
      <c r="A19" s="65" t="s">
        <v>283</v>
      </c>
      <c r="B19" s="27" t="s">
        <v>29</v>
      </c>
    </row>
    <row r="20" spans="1:4" x14ac:dyDescent="0.3">
      <c r="A20" s="65" t="s">
        <v>444</v>
      </c>
      <c r="B20" s="27" t="s">
        <v>445</v>
      </c>
    </row>
    <row r="21" spans="1:4" x14ac:dyDescent="0.3">
      <c r="A21" s="65" t="s">
        <v>284</v>
      </c>
      <c r="B21" s="27" t="s">
        <v>31</v>
      </c>
    </row>
    <row r="22" spans="1:4" x14ac:dyDescent="0.3">
      <c r="A22" s="65">
        <v>4155951000</v>
      </c>
      <c r="B22" s="27" t="s">
        <v>33</v>
      </c>
    </row>
    <row r="23" spans="1:4" x14ac:dyDescent="0.3">
      <c r="A23" s="65">
        <v>4155951500</v>
      </c>
      <c r="B23" s="27" t="s">
        <v>35</v>
      </c>
    </row>
    <row r="24" spans="1:4" x14ac:dyDescent="0.3">
      <c r="B24" s="27" t="s">
        <v>13</v>
      </c>
    </row>
    <row r="25" spans="1:4" s="37" customFormat="1" x14ac:dyDescent="0.3">
      <c r="A25" s="66"/>
      <c r="B25" s="35"/>
    </row>
    <row r="26" spans="1:4" ht="12" customHeight="1" x14ac:dyDescent="0.3">
      <c r="B26" s="27" t="s">
        <v>36</v>
      </c>
    </row>
    <row r="27" spans="1:4" x14ac:dyDescent="0.3">
      <c r="A27" s="57" t="s">
        <v>37</v>
      </c>
      <c r="B27" s="27" t="s">
        <v>446</v>
      </c>
    </row>
    <row r="28" spans="1:4" x14ac:dyDescent="0.3">
      <c r="A28" s="57" t="s">
        <v>39</v>
      </c>
      <c r="B28" s="27" t="s">
        <v>447</v>
      </c>
    </row>
    <row r="29" spans="1:4" x14ac:dyDescent="0.3">
      <c r="B29" s="27" t="s">
        <v>41</v>
      </c>
    </row>
    <row r="30" spans="1:4" x14ac:dyDescent="0.3">
      <c r="A30" s="57" t="s">
        <v>42</v>
      </c>
      <c r="B30" s="27" t="s">
        <v>43</v>
      </c>
    </row>
    <row r="31" spans="1:4" x14ac:dyDescent="0.3">
      <c r="B31" s="24" t="s">
        <v>44</v>
      </c>
    </row>
    <row r="32" spans="1:4" x14ac:dyDescent="0.3">
      <c r="B32" s="24" t="s">
        <v>448</v>
      </c>
      <c r="D32" s="107"/>
    </row>
    <row r="33" spans="1:2" x14ac:dyDescent="0.3">
      <c r="B33" s="24" t="s">
        <v>45</v>
      </c>
    </row>
    <row r="34" spans="1:2" x14ac:dyDescent="0.3">
      <c r="A34" s="57" t="s">
        <v>285</v>
      </c>
      <c r="B34" s="27" t="s">
        <v>449</v>
      </c>
    </row>
    <row r="35" spans="1:2" x14ac:dyDescent="0.3">
      <c r="A35" s="57" t="s">
        <v>287</v>
      </c>
      <c r="B35" s="27" t="s">
        <v>450</v>
      </c>
    </row>
    <row r="36" spans="1:2" x14ac:dyDescent="0.3">
      <c r="A36" s="57" t="s">
        <v>288</v>
      </c>
      <c r="B36" s="27" t="s">
        <v>451</v>
      </c>
    </row>
    <row r="37" spans="1:2" x14ac:dyDescent="0.3">
      <c r="B37" s="24" t="s">
        <v>54</v>
      </c>
    </row>
    <row r="38" spans="1:2" x14ac:dyDescent="0.3">
      <c r="B38" s="24" t="s">
        <v>55</v>
      </c>
    </row>
    <row r="39" spans="1:2" s="37" customFormat="1" ht="15.75" customHeight="1" x14ac:dyDescent="0.3">
      <c r="A39" s="66"/>
      <c r="B39" s="24" t="s">
        <v>56</v>
      </c>
    </row>
    <row r="40" spans="1:2" x14ac:dyDescent="0.3">
      <c r="B40" s="24" t="s">
        <v>57</v>
      </c>
    </row>
    <row r="41" spans="1:2" x14ac:dyDescent="0.3">
      <c r="A41" s="57" t="s">
        <v>289</v>
      </c>
      <c r="B41" s="27" t="s">
        <v>59</v>
      </c>
    </row>
    <row r="42" spans="1:2" s="35" customFormat="1" x14ac:dyDescent="0.3">
      <c r="A42" s="67"/>
      <c r="B42" s="24" t="s">
        <v>60</v>
      </c>
    </row>
    <row r="43" spans="1:2" s="37" customFormat="1" ht="16.5" customHeight="1" x14ac:dyDescent="0.3">
      <c r="A43" s="66"/>
      <c r="B43" s="24" t="s">
        <v>61</v>
      </c>
    </row>
    <row r="44" spans="1:2" x14ac:dyDescent="0.3">
      <c r="A44" s="57" t="s">
        <v>452</v>
      </c>
      <c r="B44" s="27" t="s">
        <v>453</v>
      </c>
    </row>
    <row r="45" spans="1:2" x14ac:dyDescent="0.3">
      <c r="A45" s="57" t="s">
        <v>290</v>
      </c>
      <c r="B45" s="27" t="s">
        <v>63</v>
      </c>
    </row>
    <row r="46" spans="1:2" x14ac:dyDescent="0.3">
      <c r="A46" s="68" t="s">
        <v>291</v>
      </c>
      <c r="B46" s="27" t="s">
        <v>65</v>
      </c>
    </row>
    <row r="47" spans="1:2" x14ac:dyDescent="0.3">
      <c r="A47" s="57" t="s">
        <v>292</v>
      </c>
      <c r="B47" s="27" t="s">
        <v>67</v>
      </c>
    </row>
    <row r="48" spans="1:2" x14ac:dyDescent="0.3">
      <c r="A48" s="65">
        <v>5295400000</v>
      </c>
      <c r="B48" s="27" t="s">
        <v>69</v>
      </c>
    </row>
    <row r="49" spans="1:2" x14ac:dyDescent="0.3">
      <c r="A49" s="65">
        <v>5235500000</v>
      </c>
      <c r="B49" s="27" t="s">
        <v>71</v>
      </c>
    </row>
    <row r="50" spans="1:2" x14ac:dyDescent="0.3">
      <c r="A50" s="57" t="s">
        <v>294</v>
      </c>
      <c r="B50" s="27" t="s">
        <v>73</v>
      </c>
    </row>
    <row r="51" spans="1:2" x14ac:dyDescent="0.3">
      <c r="A51" s="57" t="s">
        <v>74</v>
      </c>
      <c r="B51" s="27" t="s">
        <v>454</v>
      </c>
    </row>
    <row r="52" spans="1:2" x14ac:dyDescent="0.3">
      <c r="A52" s="57" t="s">
        <v>455</v>
      </c>
      <c r="B52" s="27" t="s">
        <v>77</v>
      </c>
    </row>
    <row r="53" spans="1:2" x14ac:dyDescent="0.3">
      <c r="A53" s="67">
        <v>5295950300</v>
      </c>
      <c r="B53" s="27" t="s">
        <v>79</v>
      </c>
    </row>
    <row r="54" spans="1:2" x14ac:dyDescent="0.3">
      <c r="A54" s="57" t="s">
        <v>296</v>
      </c>
      <c r="B54" s="27" t="s">
        <v>81</v>
      </c>
    </row>
    <row r="55" spans="1:2" x14ac:dyDescent="0.3">
      <c r="A55" s="65">
        <v>5240200100</v>
      </c>
      <c r="B55" s="27" t="s">
        <v>456</v>
      </c>
    </row>
    <row r="56" spans="1:2" x14ac:dyDescent="0.3">
      <c r="A56" s="65">
        <v>5235150000</v>
      </c>
      <c r="B56" s="27" t="s">
        <v>85</v>
      </c>
    </row>
    <row r="57" spans="1:2" x14ac:dyDescent="0.3">
      <c r="A57" s="65">
        <v>5235100000</v>
      </c>
      <c r="B57" s="27" t="s">
        <v>87</v>
      </c>
    </row>
    <row r="58" spans="1:2" x14ac:dyDescent="0.3">
      <c r="A58" s="57" t="s">
        <v>298</v>
      </c>
      <c r="B58" s="27" t="s">
        <v>89</v>
      </c>
    </row>
    <row r="59" spans="1:2" x14ac:dyDescent="0.3">
      <c r="A59" s="65">
        <v>5299100000</v>
      </c>
      <c r="B59" s="27" t="s">
        <v>91</v>
      </c>
    </row>
    <row r="60" spans="1:2" s="35" customFormat="1" x14ac:dyDescent="0.3">
      <c r="A60" s="67"/>
      <c r="B60" s="24" t="s">
        <v>92</v>
      </c>
    </row>
    <row r="61" spans="1:2" s="37" customFormat="1" ht="18" customHeight="1" x14ac:dyDescent="0.3">
      <c r="A61" s="57"/>
      <c r="B61" s="24" t="s">
        <v>93</v>
      </c>
    </row>
    <row r="62" spans="1:2" x14ac:dyDescent="0.3">
      <c r="A62" s="57" t="s">
        <v>299</v>
      </c>
      <c r="B62" s="27" t="s">
        <v>95</v>
      </c>
    </row>
    <row r="63" spans="1:2" x14ac:dyDescent="0.3">
      <c r="A63" s="68" t="s">
        <v>300</v>
      </c>
      <c r="B63" s="27" t="s">
        <v>97</v>
      </c>
    </row>
    <row r="64" spans="1:2" x14ac:dyDescent="0.3">
      <c r="A64" s="57" t="s">
        <v>301</v>
      </c>
      <c r="B64" s="27" t="s">
        <v>99</v>
      </c>
    </row>
    <row r="65" spans="1:2" x14ac:dyDescent="0.3">
      <c r="A65" s="57" t="s">
        <v>302</v>
      </c>
      <c r="B65" s="27" t="s">
        <v>101</v>
      </c>
    </row>
    <row r="66" spans="1:2" x14ac:dyDescent="0.3">
      <c r="A66" s="57" t="s">
        <v>303</v>
      </c>
      <c r="B66" s="27" t="s">
        <v>103</v>
      </c>
    </row>
    <row r="67" spans="1:2" x14ac:dyDescent="0.3">
      <c r="A67" s="57" t="s">
        <v>306</v>
      </c>
      <c r="B67" s="27" t="s">
        <v>107</v>
      </c>
    </row>
    <row r="68" spans="1:2" x14ac:dyDescent="0.3">
      <c r="A68" s="57" t="s">
        <v>108</v>
      </c>
      <c r="B68" s="27" t="s">
        <v>109</v>
      </c>
    </row>
    <row r="69" spans="1:2" x14ac:dyDescent="0.3">
      <c r="A69" s="65">
        <v>5265100000</v>
      </c>
      <c r="B69" s="27" t="s">
        <v>111</v>
      </c>
    </row>
    <row r="70" spans="1:2" x14ac:dyDescent="0.3">
      <c r="A70" s="57" t="s">
        <v>457</v>
      </c>
      <c r="B70" s="27" t="s">
        <v>113</v>
      </c>
    </row>
    <row r="71" spans="1:2" x14ac:dyDescent="0.3">
      <c r="A71" s="57" t="s">
        <v>308</v>
      </c>
      <c r="B71" s="27" t="s">
        <v>115</v>
      </c>
    </row>
    <row r="72" spans="1:2" x14ac:dyDescent="0.3">
      <c r="A72" s="57" t="s">
        <v>458</v>
      </c>
      <c r="B72" s="27" t="s">
        <v>459</v>
      </c>
    </row>
    <row r="73" spans="1:2" x14ac:dyDescent="0.3">
      <c r="A73" s="57" t="s">
        <v>310</v>
      </c>
      <c r="B73" s="27" t="s">
        <v>119</v>
      </c>
    </row>
    <row r="74" spans="1:2" x14ac:dyDescent="0.3">
      <c r="A74" s="65" t="s">
        <v>460</v>
      </c>
      <c r="B74" s="27" t="s">
        <v>461</v>
      </c>
    </row>
    <row r="75" spans="1:2" x14ac:dyDescent="0.3">
      <c r="A75" s="57" t="s">
        <v>312</v>
      </c>
      <c r="B75" s="27" t="s">
        <v>123</v>
      </c>
    </row>
    <row r="76" spans="1:2" x14ac:dyDescent="0.3">
      <c r="A76" s="65">
        <v>5265150000</v>
      </c>
      <c r="B76" s="27" t="s">
        <v>125</v>
      </c>
    </row>
    <row r="77" spans="1:2" x14ac:dyDescent="0.3">
      <c r="A77" s="57" t="s">
        <v>313</v>
      </c>
      <c r="B77" s="27" t="s">
        <v>127</v>
      </c>
    </row>
    <row r="78" spans="1:2" x14ac:dyDescent="0.3">
      <c r="A78" s="57" t="s">
        <v>462</v>
      </c>
      <c r="B78" s="27" t="s">
        <v>237</v>
      </c>
    </row>
    <row r="79" spans="1:2" x14ac:dyDescent="0.3">
      <c r="A79" s="57" t="s">
        <v>315</v>
      </c>
      <c r="B79" s="27" t="s">
        <v>131</v>
      </c>
    </row>
    <row r="80" spans="1:2" x14ac:dyDescent="0.3">
      <c r="A80" s="57" t="s">
        <v>316</v>
      </c>
      <c r="B80" s="27" t="s">
        <v>133</v>
      </c>
    </row>
    <row r="81" spans="1:2" x14ac:dyDescent="0.3">
      <c r="A81" s="57" t="s">
        <v>317</v>
      </c>
      <c r="B81" s="27" t="s">
        <v>135</v>
      </c>
    </row>
    <row r="82" spans="1:2" x14ac:dyDescent="0.3">
      <c r="A82" s="57" t="s">
        <v>318</v>
      </c>
      <c r="B82" s="27" t="s">
        <v>137</v>
      </c>
    </row>
    <row r="83" spans="1:2" x14ac:dyDescent="0.3">
      <c r="A83" s="65" t="s">
        <v>463</v>
      </c>
      <c r="B83" s="27" t="s">
        <v>464</v>
      </c>
    </row>
    <row r="84" spans="1:2" x14ac:dyDescent="0.3">
      <c r="A84" s="57" t="s">
        <v>320</v>
      </c>
      <c r="B84" s="27" t="s">
        <v>141</v>
      </c>
    </row>
    <row r="85" spans="1:2" x14ac:dyDescent="0.3">
      <c r="A85" s="57" t="s">
        <v>321</v>
      </c>
      <c r="B85" s="27" t="s">
        <v>143</v>
      </c>
    </row>
    <row r="86" spans="1:2" x14ac:dyDescent="0.3">
      <c r="A86" s="57" t="s">
        <v>322</v>
      </c>
      <c r="B86" s="27" t="s">
        <v>145</v>
      </c>
    </row>
    <row r="87" spans="1:2" x14ac:dyDescent="0.3">
      <c r="A87" s="65" t="s">
        <v>323</v>
      </c>
      <c r="B87" s="27" t="s">
        <v>147</v>
      </c>
    </row>
    <row r="88" spans="1:2" x14ac:dyDescent="0.3">
      <c r="A88" s="57" t="s">
        <v>324</v>
      </c>
      <c r="B88" s="27" t="s">
        <v>149</v>
      </c>
    </row>
    <row r="89" spans="1:2" x14ac:dyDescent="0.3">
      <c r="B89" s="24" t="s">
        <v>150</v>
      </c>
    </row>
    <row r="90" spans="1:2" s="35" customFormat="1" x14ac:dyDescent="0.3">
      <c r="A90" s="67"/>
      <c r="B90" s="24" t="s">
        <v>151</v>
      </c>
    </row>
    <row r="91" spans="1:2" x14ac:dyDescent="0.3">
      <c r="B91" s="24" t="s">
        <v>152</v>
      </c>
    </row>
    <row r="92" spans="1:2" x14ac:dyDescent="0.3">
      <c r="B92" s="24" t="s">
        <v>153</v>
      </c>
    </row>
    <row r="93" spans="1:2" x14ac:dyDescent="0.3">
      <c r="A93" s="57" t="s">
        <v>325</v>
      </c>
      <c r="B93" s="27" t="s">
        <v>155</v>
      </c>
    </row>
    <row r="94" spans="1:2" x14ac:dyDescent="0.3">
      <c r="A94" s="65">
        <v>5105180100</v>
      </c>
      <c r="B94" s="27" t="s">
        <v>157</v>
      </c>
    </row>
    <row r="95" spans="1:2" x14ac:dyDescent="0.3">
      <c r="A95" s="68" t="s">
        <v>387</v>
      </c>
      <c r="B95" s="27" t="s">
        <v>159</v>
      </c>
    </row>
    <row r="96" spans="1:2" x14ac:dyDescent="0.3">
      <c r="A96" s="65">
        <v>5105480100</v>
      </c>
      <c r="B96" s="27" t="s">
        <v>161</v>
      </c>
    </row>
    <row r="97" spans="1:2" x14ac:dyDescent="0.3">
      <c r="A97" s="57" t="s">
        <v>326</v>
      </c>
      <c r="B97" s="27" t="s">
        <v>163</v>
      </c>
    </row>
    <row r="98" spans="1:2" x14ac:dyDescent="0.3">
      <c r="A98" s="57" t="s">
        <v>327</v>
      </c>
      <c r="B98" s="27" t="s">
        <v>165</v>
      </c>
    </row>
    <row r="99" spans="1:2" x14ac:dyDescent="0.3">
      <c r="B99" s="24" t="s">
        <v>166</v>
      </c>
    </row>
    <row r="100" spans="1:2" x14ac:dyDescent="0.3">
      <c r="B100" s="24" t="s">
        <v>167</v>
      </c>
    </row>
    <row r="101" spans="1:2" x14ac:dyDescent="0.3">
      <c r="A101" s="65">
        <v>5105180000</v>
      </c>
      <c r="B101" s="27" t="s">
        <v>169</v>
      </c>
    </row>
    <row r="102" spans="1:2" x14ac:dyDescent="0.3">
      <c r="A102" s="57" t="s">
        <v>328</v>
      </c>
      <c r="B102" s="27" t="s">
        <v>329</v>
      </c>
    </row>
    <row r="103" spans="1:2" x14ac:dyDescent="0.3">
      <c r="A103" s="57" t="s">
        <v>330</v>
      </c>
      <c r="B103" s="27" t="s">
        <v>173</v>
      </c>
    </row>
    <row r="104" spans="1:2" x14ac:dyDescent="0.3">
      <c r="A104" s="57" t="s">
        <v>331</v>
      </c>
      <c r="B104" s="27" t="s">
        <v>332</v>
      </c>
    </row>
    <row r="105" spans="1:2" x14ac:dyDescent="0.3">
      <c r="A105" s="65" t="s">
        <v>333</v>
      </c>
      <c r="B105" s="27" t="s">
        <v>177</v>
      </c>
    </row>
    <row r="106" spans="1:2" x14ac:dyDescent="0.3">
      <c r="A106" s="57" t="s">
        <v>334</v>
      </c>
      <c r="B106" s="27" t="s">
        <v>179</v>
      </c>
    </row>
    <row r="107" spans="1:2" x14ac:dyDescent="0.3">
      <c r="A107" s="57" t="s">
        <v>335</v>
      </c>
      <c r="B107" s="27" t="s">
        <v>336</v>
      </c>
    </row>
    <row r="108" spans="1:2" x14ac:dyDescent="0.3">
      <c r="A108" s="65" t="s">
        <v>337</v>
      </c>
      <c r="B108" s="27" t="s">
        <v>183</v>
      </c>
    </row>
    <row r="109" spans="1:2" x14ac:dyDescent="0.3">
      <c r="A109" s="65" t="s">
        <v>338</v>
      </c>
      <c r="B109" s="27" t="s">
        <v>339</v>
      </c>
    </row>
    <row r="110" spans="1:2" x14ac:dyDescent="0.3">
      <c r="A110" s="65">
        <v>5120100000</v>
      </c>
      <c r="B110" s="27" t="s">
        <v>187</v>
      </c>
    </row>
    <row r="111" spans="1:2" x14ac:dyDescent="0.3">
      <c r="A111" s="57" t="s">
        <v>340</v>
      </c>
      <c r="B111" s="27" t="s">
        <v>341</v>
      </c>
    </row>
    <row r="112" spans="1:2" x14ac:dyDescent="0.3">
      <c r="A112" s="57" t="s">
        <v>342</v>
      </c>
      <c r="B112" s="27" t="s">
        <v>343</v>
      </c>
    </row>
    <row r="113" spans="1:2" x14ac:dyDescent="0.3">
      <c r="A113" s="57" t="s">
        <v>344</v>
      </c>
      <c r="B113" s="27" t="s">
        <v>345</v>
      </c>
    </row>
    <row r="114" spans="1:2" x14ac:dyDescent="0.3">
      <c r="A114" s="57" t="s">
        <v>346</v>
      </c>
      <c r="B114" s="27" t="s">
        <v>195</v>
      </c>
    </row>
    <row r="115" spans="1:2" x14ac:dyDescent="0.3">
      <c r="A115" s="57" t="s">
        <v>347</v>
      </c>
      <c r="B115" s="27" t="s">
        <v>197</v>
      </c>
    </row>
    <row r="116" spans="1:2" x14ac:dyDescent="0.3">
      <c r="A116" s="57" t="s">
        <v>348</v>
      </c>
      <c r="B116" s="27" t="s">
        <v>199</v>
      </c>
    </row>
    <row r="117" spans="1:2" x14ac:dyDescent="0.3">
      <c r="A117" s="57" t="s">
        <v>349</v>
      </c>
      <c r="B117" s="27" t="s">
        <v>350</v>
      </c>
    </row>
    <row r="118" spans="1:2" x14ac:dyDescent="0.3">
      <c r="A118" s="57" t="s">
        <v>465</v>
      </c>
      <c r="B118" s="27" t="s">
        <v>203</v>
      </c>
    </row>
    <row r="119" spans="1:2" x14ac:dyDescent="0.3">
      <c r="A119" s="57" t="s">
        <v>352</v>
      </c>
      <c r="B119" s="27" t="s">
        <v>205</v>
      </c>
    </row>
    <row r="120" spans="1:2" x14ac:dyDescent="0.3">
      <c r="A120" s="57" t="s">
        <v>353</v>
      </c>
      <c r="B120" s="27" t="s">
        <v>354</v>
      </c>
    </row>
    <row r="121" spans="1:2" x14ac:dyDescent="0.3">
      <c r="A121" s="65">
        <v>5135600000</v>
      </c>
      <c r="B121" s="27" t="s">
        <v>209</v>
      </c>
    </row>
    <row r="122" spans="1:2" x14ac:dyDescent="0.3">
      <c r="A122" s="57" t="s">
        <v>356</v>
      </c>
      <c r="B122" s="27" t="s">
        <v>357</v>
      </c>
    </row>
    <row r="123" spans="1:2" x14ac:dyDescent="0.3">
      <c r="A123" s="57" t="s">
        <v>358</v>
      </c>
      <c r="B123" s="27" t="s">
        <v>359</v>
      </c>
    </row>
    <row r="124" spans="1:2" x14ac:dyDescent="0.3">
      <c r="A124" s="57" t="s">
        <v>360</v>
      </c>
      <c r="B124" s="27" t="s">
        <v>215</v>
      </c>
    </row>
    <row r="125" spans="1:2" x14ac:dyDescent="0.3">
      <c r="A125" s="57" t="s">
        <v>361</v>
      </c>
      <c r="B125" s="27" t="s">
        <v>217</v>
      </c>
    </row>
    <row r="126" spans="1:2" x14ac:dyDescent="0.3">
      <c r="A126" s="65" t="s">
        <v>362</v>
      </c>
      <c r="B126" s="27" t="s">
        <v>363</v>
      </c>
    </row>
    <row r="127" spans="1:2" x14ac:dyDescent="0.3">
      <c r="A127" s="57" t="s">
        <v>364</v>
      </c>
      <c r="B127" s="27" t="s">
        <v>365</v>
      </c>
    </row>
    <row r="128" spans="1:2" x14ac:dyDescent="0.3">
      <c r="A128" s="57" t="s">
        <v>366</v>
      </c>
      <c r="B128" s="27" t="s">
        <v>223</v>
      </c>
    </row>
    <row r="129" spans="1:2" x14ac:dyDescent="0.3">
      <c r="A129" s="57" t="s">
        <v>367</v>
      </c>
      <c r="B129" s="27" t="s">
        <v>225</v>
      </c>
    </row>
    <row r="130" spans="1:2" x14ac:dyDescent="0.3">
      <c r="A130" s="57" t="s">
        <v>368</v>
      </c>
      <c r="B130" s="27" t="s">
        <v>227</v>
      </c>
    </row>
    <row r="131" spans="1:2" x14ac:dyDescent="0.3">
      <c r="A131" s="57" t="s">
        <v>369</v>
      </c>
      <c r="B131" s="27" t="s">
        <v>370</v>
      </c>
    </row>
    <row r="132" spans="1:2" x14ac:dyDescent="0.3">
      <c r="B132" s="24" t="s">
        <v>230</v>
      </c>
    </row>
    <row r="133" spans="1:2" x14ac:dyDescent="0.3">
      <c r="B133" s="24" t="s">
        <v>231</v>
      </c>
    </row>
    <row r="134" spans="1:2" x14ac:dyDescent="0.3">
      <c r="A134" s="57" t="s">
        <v>371</v>
      </c>
      <c r="B134" s="27" t="s">
        <v>233</v>
      </c>
    </row>
    <row r="135" spans="1:2" x14ac:dyDescent="0.3">
      <c r="A135" s="57" t="s">
        <v>372</v>
      </c>
      <c r="B135" s="27" t="s">
        <v>235</v>
      </c>
    </row>
    <row r="136" spans="1:2" x14ac:dyDescent="0.3">
      <c r="A136" s="65">
        <v>5110358000</v>
      </c>
      <c r="B136" s="27" t="s">
        <v>237</v>
      </c>
    </row>
    <row r="137" spans="1:2" x14ac:dyDescent="0.3">
      <c r="B137" s="24" t="s">
        <v>238</v>
      </c>
    </row>
    <row r="138" spans="1:2" x14ac:dyDescent="0.3">
      <c r="B138" s="24" t="s">
        <v>239</v>
      </c>
    </row>
    <row r="139" spans="1:2" x14ac:dyDescent="0.3">
      <c r="B139" s="24" t="s">
        <v>240</v>
      </c>
    </row>
    <row r="140" spans="1:2" x14ac:dyDescent="0.3">
      <c r="B140" s="24" t="s">
        <v>241</v>
      </c>
    </row>
    <row r="141" spans="1:2" x14ac:dyDescent="0.3">
      <c r="B141" s="24" t="s">
        <v>242</v>
      </c>
    </row>
    <row r="142" spans="1:2" x14ac:dyDescent="0.3">
      <c r="B142" s="24" t="s">
        <v>243</v>
      </c>
    </row>
    <row r="143" spans="1:2" x14ac:dyDescent="0.3">
      <c r="A143" s="57" t="s">
        <v>373</v>
      </c>
      <c r="B143" s="27" t="s">
        <v>245</v>
      </c>
    </row>
    <row r="144" spans="1:2" x14ac:dyDescent="0.3">
      <c r="A144" s="57" t="s">
        <v>374</v>
      </c>
      <c r="B144" s="27" t="s">
        <v>247</v>
      </c>
    </row>
    <row r="145" spans="1:2" x14ac:dyDescent="0.3">
      <c r="A145" s="57" t="s">
        <v>375</v>
      </c>
      <c r="B145" s="27" t="s">
        <v>249</v>
      </c>
    </row>
    <row r="146" spans="1:2" x14ac:dyDescent="0.3">
      <c r="A146" s="57" t="s">
        <v>376</v>
      </c>
      <c r="B146" s="27" t="s">
        <v>251</v>
      </c>
    </row>
    <row r="147" spans="1:2" x14ac:dyDescent="0.3">
      <c r="A147" s="57" t="s">
        <v>377</v>
      </c>
      <c r="B147" s="27" t="s">
        <v>253</v>
      </c>
    </row>
    <row r="148" spans="1:2" x14ac:dyDescent="0.3">
      <c r="B148" s="24" t="s">
        <v>254</v>
      </c>
    </row>
    <row r="149" spans="1:2" x14ac:dyDescent="0.3">
      <c r="B149" s="24" t="s">
        <v>255</v>
      </c>
    </row>
    <row r="150" spans="1:2" x14ac:dyDescent="0.3">
      <c r="A150" s="57" t="s">
        <v>466</v>
      </c>
      <c r="B150" s="27" t="s">
        <v>257</v>
      </c>
    </row>
    <row r="151" spans="1:2" x14ac:dyDescent="0.3">
      <c r="A151" s="57" t="s">
        <v>379</v>
      </c>
      <c r="B151" s="27" t="s">
        <v>259</v>
      </c>
    </row>
    <row r="152" spans="1:2" x14ac:dyDescent="0.3">
      <c r="A152" s="57" t="s">
        <v>467</v>
      </c>
      <c r="B152" s="27" t="s">
        <v>261</v>
      </c>
    </row>
    <row r="153" spans="1:2" x14ac:dyDescent="0.3">
      <c r="A153" s="57" t="s">
        <v>381</v>
      </c>
      <c r="B153" s="27" t="s">
        <v>263</v>
      </c>
    </row>
    <row r="154" spans="1:2" x14ac:dyDescent="0.3">
      <c r="B154" s="24" t="s">
        <v>264</v>
      </c>
    </row>
    <row r="155" spans="1:2" x14ac:dyDescent="0.3">
      <c r="B155" s="24" t="s">
        <v>265</v>
      </c>
    </row>
    <row r="156" spans="1:2" x14ac:dyDescent="0.3">
      <c r="B156" s="24" t="s">
        <v>266</v>
      </c>
    </row>
    <row r="157" spans="1:2" x14ac:dyDescent="0.3">
      <c r="A157" s="57" t="s">
        <v>382</v>
      </c>
      <c r="B157" s="27" t="s">
        <v>268</v>
      </c>
    </row>
    <row r="158" spans="1:2" x14ac:dyDescent="0.3">
      <c r="B158" s="24" t="s">
        <v>269</v>
      </c>
    </row>
    <row r="159" spans="1:2" x14ac:dyDescent="0.3">
      <c r="B159" s="24" t="s">
        <v>270</v>
      </c>
    </row>
    <row r="160" spans="1:2" s="49" customFormat="1" x14ac:dyDescent="0.3">
      <c r="A160" s="69"/>
      <c r="B160" s="35"/>
    </row>
    <row r="161" spans="1:2" s="49" customFormat="1" x14ac:dyDescent="0.3">
      <c r="A161" s="69"/>
      <c r="B161" s="35"/>
    </row>
    <row r="163" spans="1:2" x14ac:dyDescent="0.3">
      <c r="A163" s="6"/>
      <c r="B163" s="27" t="s">
        <v>271</v>
      </c>
    </row>
    <row r="164" spans="1:2" x14ac:dyDescent="0.3">
      <c r="A164" s="6"/>
      <c r="B164" s="27" t="s">
        <v>272</v>
      </c>
    </row>
    <row r="165" spans="1:2" x14ac:dyDescent="0.3">
      <c r="A165" s="6"/>
      <c r="B165" s="27" t="s">
        <v>273</v>
      </c>
    </row>
    <row r="166" spans="1:2" x14ac:dyDescent="0.3">
      <c r="A166" s="6"/>
      <c r="B166" s="27" t="s">
        <v>274</v>
      </c>
    </row>
    <row r="167" spans="1:2" x14ac:dyDescent="0.3">
      <c r="A167" s="57" t="s">
        <v>275</v>
      </c>
      <c r="B167" s="27" t="s">
        <v>468</v>
      </c>
    </row>
    <row r="168" spans="1:2" x14ac:dyDescent="0.3">
      <c r="A168" s="6"/>
      <c r="B168" s="27"/>
    </row>
    <row r="169" spans="1:2" x14ac:dyDescent="0.3">
      <c r="A169" s="6"/>
    </row>
    <row r="170" spans="1:2" x14ac:dyDescent="0.3">
      <c r="A170" s="6"/>
    </row>
    <row r="171" spans="1:2" x14ac:dyDescent="0.3">
      <c r="A171" s="6"/>
    </row>
    <row r="172" spans="1:2" x14ac:dyDescent="0.3">
      <c r="A172" s="6"/>
    </row>
    <row r="173" spans="1:2" x14ac:dyDescent="0.3">
      <c r="A173" s="6"/>
    </row>
    <row r="174" spans="1:2" x14ac:dyDescent="0.3">
      <c r="A174" s="6"/>
    </row>
    <row r="175" spans="1:2" x14ac:dyDescent="0.3">
      <c r="A175" s="6"/>
    </row>
    <row r="176" spans="1:2" x14ac:dyDescent="0.3">
      <c r="A176" s="6"/>
    </row>
    <row r="177" spans="1:2" x14ac:dyDescent="0.3">
      <c r="A177" s="6"/>
    </row>
    <row r="178" spans="1:2" x14ac:dyDescent="0.3">
      <c r="A178" s="6"/>
    </row>
    <row r="179" spans="1:2" x14ac:dyDescent="0.3">
      <c r="A179" s="6"/>
    </row>
    <row r="180" spans="1:2" x14ac:dyDescent="0.3">
      <c r="A180" s="6"/>
    </row>
    <row r="181" spans="1:2" x14ac:dyDescent="0.3">
      <c r="A181" s="6"/>
      <c r="B181" s="6"/>
    </row>
    <row r="182" spans="1:2" x14ac:dyDescent="0.3">
      <c r="A182" s="6"/>
      <c r="B182" s="6"/>
    </row>
    <row r="183" spans="1:2" x14ac:dyDescent="0.3">
      <c r="A183" s="6"/>
      <c r="B183" s="6"/>
    </row>
    <row r="184" spans="1:2" x14ac:dyDescent="0.3">
      <c r="A184" s="6"/>
      <c r="B184" s="6"/>
    </row>
    <row r="185" spans="1:2" x14ac:dyDescent="0.3">
      <c r="A185" s="6"/>
      <c r="B185" s="6"/>
    </row>
    <row r="186" spans="1:2" x14ac:dyDescent="0.3">
      <c r="A186" s="6"/>
      <c r="B186" s="6"/>
    </row>
    <row r="187" spans="1:2" x14ac:dyDescent="0.3">
      <c r="A187" s="6"/>
      <c r="B187" s="6"/>
    </row>
    <row r="188" spans="1:2" x14ac:dyDescent="0.3">
      <c r="A188" s="6"/>
      <c r="B188" s="6"/>
    </row>
    <row r="189" spans="1:2" x14ac:dyDescent="0.3">
      <c r="A189" s="6"/>
      <c r="B189" s="6"/>
    </row>
    <row r="190" spans="1:2" x14ac:dyDescent="0.3">
      <c r="A190" s="6"/>
      <c r="B190" s="6"/>
    </row>
    <row r="191" spans="1:2" x14ac:dyDescent="0.3">
      <c r="A191" s="6"/>
      <c r="B191" s="6"/>
    </row>
    <row r="192" spans="1:2" x14ac:dyDescent="0.3">
      <c r="A192" s="6"/>
      <c r="B192" s="6"/>
    </row>
    <row r="193" s="6" customFormat="1" x14ac:dyDescent="0.3"/>
    <row r="194" s="6" customFormat="1" x14ac:dyDescent="0.3"/>
    <row r="195" s="6" customFormat="1" x14ac:dyDescent="0.3"/>
    <row r="196" s="6" customFormat="1" x14ac:dyDescent="0.3"/>
    <row r="197" s="6" customFormat="1" x14ac:dyDescent="0.3"/>
    <row r="198" s="6" customFormat="1" x14ac:dyDescent="0.3"/>
    <row r="199" s="6" customFormat="1" x14ac:dyDescent="0.3"/>
    <row r="200" s="6" customFormat="1" x14ac:dyDescent="0.3"/>
    <row r="201" s="6" customFormat="1" x14ac:dyDescent="0.3"/>
    <row r="202" s="6" customFormat="1" x14ac:dyDescent="0.3"/>
    <row r="203" s="6" customFormat="1" x14ac:dyDescent="0.3"/>
    <row r="204" s="6" customFormat="1" x14ac:dyDescent="0.3"/>
    <row r="205" s="6" customFormat="1" x14ac:dyDescent="0.3"/>
    <row r="206" s="6" customFormat="1" x14ac:dyDescent="0.3"/>
    <row r="207" s="6" customFormat="1" x14ac:dyDescent="0.3"/>
    <row r="208" s="6" customFormat="1" x14ac:dyDescent="0.3"/>
    <row r="209" s="6" customFormat="1" x14ac:dyDescent="0.3"/>
    <row r="210" s="6" customFormat="1" x14ac:dyDescent="0.3"/>
    <row r="211" s="6" customFormat="1" x14ac:dyDescent="0.3"/>
    <row r="212" s="6" customFormat="1" x14ac:dyDescent="0.3"/>
    <row r="213" s="6" customFormat="1" x14ac:dyDescent="0.3"/>
    <row r="214" s="6" customFormat="1" x14ac:dyDescent="0.3"/>
    <row r="215" s="6" customFormat="1" x14ac:dyDescent="0.3"/>
    <row r="216" s="6" customFormat="1" x14ac:dyDescent="0.3"/>
    <row r="217" s="6" customFormat="1" x14ac:dyDescent="0.3"/>
    <row r="218" s="6" customFormat="1" x14ac:dyDescent="0.3"/>
    <row r="219" s="6" customFormat="1" x14ac:dyDescent="0.3"/>
    <row r="220" s="6" customFormat="1" x14ac:dyDescent="0.3"/>
    <row r="221" s="6" customFormat="1" x14ac:dyDescent="0.3"/>
    <row r="222" s="6" customFormat="1" x14ac:dyDescent="0.3"/>
    <row r="223" s="6" customFormat="1" x14ac:dyDescent="0.3"/>
    <row r="224" s="6" customFormat="1" x14ac:dyDescent="0.3"/>
    <row r="225" s="6" customFormat="1" x14ac:dyDescent="0.3"/>
    <row r="226" s="6" customFormat="1" x14ac:dyDescent="0.3"/>
    <row r="227" s="6" customFormat="1" x14ac:dyDescent="0.3"/>
    <row r="228" s="6" customFormat="1" x14ac:dyDescent="0.3"/>
    <row r="229" s="6" customFormat="1" x14ac:dyDescent="0.3"/>
    <row r="230" s="6" customFormat="1" x14ac:dyDescent="0.3"/>
    <row r="231" s="6" customFormat="1" x14ac:dyDescent="0.3"/>
    <row r="232" s="6" customFormat="1" x14ac:dyDescent="0.3"/>
    <row r="233" s="6" customFormat="1" x14ac:dyDescent="0.3"/>
    <row r="234" s="6" customFormat="1" x14ac:dyDescent="0.3"/>
    <row r="235" s="6" customFormat="1" x14ac:dyDescent="0.3"/>
    <row r="236" s="6" customFormat="1" x14ac:dyDescent="0.3"/>
    <row r="237" s="6" customFormat="1" x14ac:dyDescent="0.3"/>
    <row r="238" s="6" customFormat="1" x14ac:dyDescent="0.3"/>
    <row r="239" s="6" customFormat="1" x14ac:dyDescent="0.3"/>
    <row r="240" s="6" customFormat="1" x14ac:dyDescent="0.3"/>
    <row r="241" s="6" customFormat="1" x14ac:dyDescent="0.3"/>
    <row r="242" s="6" customFormat="1" x14ac:dyDescent="0.3"/>
    <row r="243" s="6" customFormat="1" x14ac:dyDescent="0.3"/>
    <row r="244" s="6" customFormat="1" x14ac:dyDescent="0.3"/>
    <row r="245" s="6" customFormat="1" x14ac:dyDescent="0.3"/>
    <row r="246" s="6" customFormat="1" x14ac:dyDescent="0.3"/>
    <row r="247" s="6" customFormat="1" x14ac:dyDescent="0.3"/>
    <row r="248" s="6" customFormat="1" x14ac:dyDescent="0.3"/>
    <row r="249" s="6" customFormat="1" x14ac:dyDescent="0.3"/>
    <row r="250" s="6" customFormat="1" x14ac:dyDescent="0.3"/>
    <row r="251" s="6" customFormat="1" x14ac:dyDescent="0.3"/>
    <row r="252" s="6" customFormat="1" x14ac:dyDescent="0.3"/>
    <row r="253" s="6" customFormat="1" x14ac:dyDescent="0.3"/>
    <row r="254" s="6" customFormat="1" x14ac:dyDescent="0.3"/>
    <row r="255" s="6" customFormat="1" x14ac:dyDescent="0.3"/>
    <row r="256" s="6" customFormat="1" x14ac:dyDescent="0.3"/>
    <row r="257" s="6" customFormat="1" x14ac:dyDescent="0.3"/>
    <row r="258" s="6" customFormat="1" x14ac:dyDescent="0.3"/>
    <row r="259" s="6" customFormat="1" x14ac:dyDescent="0.3"/>
    <row r="260" s="6" customFormat="1" x14ac:dyDescent="0.3"/>
    <row r="261" s="6" customFormat="1" x14ac:dyDescent="0.3"/>
    <row r="262" s="6" customFormat="1" x14ac:dyDescent="0.3"/>
    <row r="263" s="6" customFormat="1" x14ac:dyDescent="0.3"/>
    <row r="264" s="6" customFormat="1" x14ac:dyDescent="0.3"/>
    <row r="265" s="6" customFormat="1" x14ac:dyDescent="0.3"/>
    <row r="266" s="6" customFormat="1" x14ac:dyDescent="0.3"/>
    <row r="267" s="6" customFormat="1" x14ac:dyDescent="0.3"/>
    <row r="268" s="6" customFormat="1" x14ac:dyDescent="0.3"/>
    <row r="269" s="6" customFormat="1" x14ac:dyDescent="0.3"/>
    <row r="270" s="6" customFormat="1" x14ac:dyDescent="0.3"/>
    <row r="271" s="6" customFormat="1" x14ac:dyDescent="0.3"/>
    <row r="272" s="6" customFormat="1" x14ac:dyDescent="0.3"/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  <row r="285" s="6" customFormat="1" x14ac:dyDescent="0.3"/>
    <row r="286" s="6" customFormat="1" x14ac:dyDescent="0.3"/>
    <row r="287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030BF-B36D-44EA-833C-8EF526433FB2}">
  <dimension ref="A4:D8"/>
  <sheetViews>
    <sheetView showGridLines="0" workbookViewId="0">
      <selection activeCell="B17" sqref="B17"/>
    </sheetView>
  </sheetViews>
  <sheetFormatPr baseColWidth="10" defaultColWidth="11.453125" defaultRowHeight="14.5" x14ac:dyDescent="0.35"/>
  <cols>
    <col min="1" max="16384" width="11.453125" style="110"/>
  </cols>
  <sheetData>
    <row r="4" spans="1:4" x14ac:dyDescent="0.35">
      <c r="A4" s="108"/>
      <c r="B4" s="109" t="s">
        <v>469</v>
      </c>
      <c r="C4" s="109" t="s">
        <v>470</v>
      </c>
      <c r="D4" s="109" t="s">
        <v>23</v>
      </c>
    </row>
    <row r="5" spans="1:4" x14ac:dyDescent="0.35">
      <c r="A5" s="110" t="s">
        <v>471</v>
      </c>
      <c r="B5" s="111">
        <f>+'Total Contable'!D14</f>
        <v>40787.582999999999</v>
      </c>
      <c r="C5" s="111">
        <f>+'Total Contable'!D12</f>
        <v>157989.07399999999</v>
      </c>
      <c r="D5" s="111">
        <f>+'Total Contable'!D13</f>
        <v>3452.1750000000002</v>
      </c>
    </row>
    <row r="6" spans="1:4" x14ac:dyDescent="0.35">
      <c r="A6" s="110" t="s">
        <v>472</v>
      </c>
      <c r="B6" s="111">
        <f>+'Total Contable'!D29</f>
        <v>24382.881359999999</v>
      </c>
      <c r="C6" s="111">
        <f>+'Total Contable'!D30</f>
        <v>53699.286200000002</v>
      </c>
      <c r="D6" s="111">
        <f>+'Total Contable'!D31</f>
        <v>1367.6152400000001</v>
      </c>
    </row>
    <row r="7" spans="1:4" x14ac:dyDescent="0.35">
      <c r="A7" s="112" t="s">
        <v>473</v>
      </c>
      <c r="B7" s="113">
        <f>+B5-B6</f>
        <v>16404.701639999999</v>
      </c>
      <c r="C7" s="113">
        <f t="shared" ref="C7:D7" si="0">+C5-C6</f>
        <v>104289.78779999999</v>
      </c>
      <c r="D7" s="113">
        <f t="shared" si="0"/>
        <v>2084.5597600000001</v>
      </c>
    </row>
    <row r="8" spans="1:4" x14ac:dyDescent="0.35">
      <c r="A8" s="114" t="s">
        <v>474</v>
      </c>
      <c r="B8" s="115">
        <f>+B7/B5</f>
        <v>0.40219842494712177</v>
      </c>
      <c r="C8" s="115">
        <f t="shared" ref="C8:D8" si="1">+C7/C5</f>
        <v>0.66010759579488387</v>
      </c>
      <c r="D8" s="115">
        <f t="shared" si="1"/>
        <v>0.60383953884145503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7E5B-CCEE-4833-9129-572AD7FAAD3F}">
  <dimension ref="A1:K284"/>
  <sheetViews>
    <sheetView showGridLines="0" topLeftCell="A2" zoomScaleNormal="100" workbookViewId="0">
      <pane xSplit="2" ySplit="5" topLeftCell="C115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D137" sqref="D137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58" t="s">
        <v>276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277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0</v>
      </c>
      <c r="D9" s="28">
        <v>0</v>
      </c>
      <c r="E9" s="29">
        <f>IF(C9=0,0,1-((C9-D9)/ABS(C9)))</f>
        <v>0</v>
      </c>
      <c r="F9" s="28">
        <v>0</v>
      </c>
      <c r="G9" s="28">
        <v>0</v>
      </c>
      <c r="H9" s="29">
        <f t="shared" ref="H9:H19" si="0">IF(F9=0,0,1-((F9-G9)/ABS(F9)))</f>
        <v>0</v>
      </c>
      <c r="I9" s="28">
        <v>0</v>
      </c>
      <c r="J9" s="28">
        <f>+I9-G9</f>
        <v>0</v>
      </c>
    </row>
    <row r="10" spans="1:11" x14ac:dyDescent="0.3">
      <c r="A10" s="65" t="s">
        <v>278</v>
      </c>
      <c r="B10" s="27" t="s">
        <v>17</v>
      </c>
      <c r="C10" s="28">
        <v>0</v>
      </c>
      <c r="D10" s="28">
        <v>0</v>
      </c>
      <c r="E10" s="29">
        <f>IF(C10=0,0,1-((C10-D10)/ABS(C10)))</f>
        <v>0</v>
      </c>
      <c r="F10" s="28">
        <v>0</v>
      </c>
      <c r="G10" s="28">
        <v>0</v>
      </c>
      <c r="H10" s="29">
        <f t="shared" si="0"/>
        <v>0</v>
      </c>
      <c r="I10" s="28">
        <v>0</v>
      </c>
      <c r="J10" s="28">
        <f t="shared" ref="J10:J19" si="1">+I10-G10</f>
        <v>0</v>
      </c>
    </row>
    <row r="11" spans="1:11" x14ac:dyDescent="0.3">
      <c r="A11" s="65" t="s">
        <v>279</v>
      </c>
      <c r="B11" s="27" t="s">
        <v>19</v>
      </c>
      <c r="C11" s="28">
        <v>0</v>
      </c>
      <c r="D11" s="28">
        <v>0</v>
      </c>
      <c r="E11" s="29">
        <f t="shared" ref="E11:E20" si="2">IF(C11=0,0,1-((C11-D11)/ABS(C11)))</f>
        <v>0</v>
      </c>
      <c r="F11" s="28">
        <v>0</v>
      </c>
      <c r="G11" s="28">
        <v>0</v>
      </c>
      <c r="H11" s="29">
        <f t="shared" si="0"/>
        <v>0</v>
      </c>
      <c r="I11" s="28">
        <v>0</v>
      </c>
      <c r="J11" s="28">
        <f t="shared" si="1"/>
        <v>0</v>
      </c>
    </row>
    <row r="12" spans="1:11" x14ac:dyDescent="0.3">
      <c r="A12" s="65" t="s">
        <v>280</v>
      </c>
      <c r="B12" s="27" t="s">
        <v>21</v>
      </c>
      <c r="C12" s="28">
        <v>0</v>
      </c>
      <c r="D12" s="28">
        <v>0</v>
      </c>
      <c r="E12" s="29">
        <f>IF(C12=0,0,1-((C12-D12-D13)/ABS(C12)))</f>
        <v>0</v>
      </c>
      <c r="F12" s="28">
        <v>0</v>
      </c>
      <c r="G12" s="28">
        <v>0</v>
      </c>
      <c r="H12" s="29">
        <f>IF(F12=0,0,1-((F12-G12-G13)/ABS(F12)))</f>
        <v>0</v>
      </c>
      <c r="I12" s="28">
        <v>0</v>
      </c>
      <c r="J12" s="28">
        <f>+I12-G12</f>
        <v>0</v>
      </c>
    </row>
    <row r="13" spans="1:11" x14ac:dyDescent="0.3">
      <c r="A13" s="65" t="s">
        <v>281</v>
      </c>
      <c r="B13" s="27" t="s">
        <v>23</v>
      </c>
      <c r="C13" s="28">
        <v>0</v>
      </c>
      <c r="D13" s="28">
        <v>1023.7619999999999</v>
      </c>
      <c r="E13" s="29">
        <f t="shared" ref="E13" si="3">IF(C13=0,0,1-((C13-D13)/ABS(C13)))</f>
        <v>0</v>
      </c>
      <c r="F13" s="28">
        <v>0</v>
      </c>
      <c r="G13" s="28">
        <v>5513.9440000000004</v>
      </c>
      <c r="H13" s="29">
        <f t="shared" ref="H13" si="4">IF(F13=0,0,1-((F13-G13)/ABS(F13)))</f>
        <v>0</v>
      </c>
      <c r="I13" s="28">
        <v>0</v>
      </c>
      <c r="J13" s="28">
        <f t="shared" ref="J13" si="5">+I13-G13</f>
        <v>-5513.9440000000004</v>
      </c>
      <c r="K13" s="30"/>
    </row>
    <row r="14" spans="1:11" x14ac:dyDescent="0.3">
      <c r="A14" s="65" t="s">
        <v>282</v>
      </c>
      <c r="B14" s="27" t="s">
        <v>25</v>
      </c>
      <c r="C14" s="28">
        <v>0</v>
      </c>
      <c r="D14" s="28">
        <v>0</v>
      </c>
      <c r="E14" s="29">
        <f t="shared" si="2"/>
        <v>0</v>
      </c>
      <c r="F14" s="28">
        <v>0</v>
      </c>
      <c r="G14" s="28">
        <v>0</v>
      </c>
      <c r="H14" s="29">
        <f t="shared" si="0"/>
        <v>0</v>
      </c>
      <c r="I14" s="28">
        <v>0</v>
      </c>
      <c r="J14" s="28">
        <f t="shared" si="1"/>
        <v>0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0</v>
      </c>
      <c r="D16" s="28">
        <v>0</v>
      </c>
      <c r="E16" s="29">
        <f>IF(C16=0,0,1-((C16-D16)/ABS(C16)))</f>
        <v>0</v>
      </c>
      <c r="F16" s="28">
        <v>0</v>
      </c>
      <c r="G16" s="28">
        <v>0</v>
      </c>
      <c r="H16" s="29">
        <f>IF(F16=0,0,1-((F16-G16)/ABS(F16)))</f>
        <v>0</v>
      </c>
      <c r="I16" s="28">
        <v>0</v>
      </c>
      <c r="J16" s="28">
        <f>+I16-G16</f>
        <v>0</v>
      </c>
    </row>
    <row r="17" spans="1:10" x14ac:dyDescent="0.3">
      <c r="A17" s="65" t="s">
        <v>284</v>
      </c>
      <c r="B17" s="27" t="s">
        <v>31</v>
      </c>
      <c r="C17" s="28">
        <v>0</v>
      </c>
      <c r="D17" s="28">
        <v>0</v>
      </c>
      <c r="E17" s="29">
        <f t="shared" si="2"/>
        <v>0</v>
      </c>
      <c r="F17" s="28">
        <v>0</v>
      </c>
      <c r="G17" s="28">
        <v>0</v>
      </c>
      <c r="H17" s="29">
        <f t="shared" si="0"/>
        <v>0</v>
      </c>
      <c r="I17" s="28">
        <v>0</v>
      </c>
      <c r="J17" s="28">
        <f t="shared" si="1"/>
        <v>0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0</v>
      </c>
      <c r="D19" s="28">
        <v>0</v>
      </c>
      <c r="E19" s="29">
        <f t="shared" si="2"/>
        <v>0</v>
      </c>
      <c r="F19" s="28">
        <v>0</v>
      </c>
      <c r="G19" s="28">
        <v>0</v>
      </c>
      <c r="H19" s="29">
        <f t="shared" si="0"/>
        <v>0</v>
      </c>
      <c r="I19" s="28">
        <v>0</v>
      </c>
      <c r="J19" s="28">
        <f t="shared" si="1"/>
        <v>0</v>
      </c>
    </row>
    <row r="20" spans="1:10" x14ac:dyDescent="0.3">
      <c r="B20" s="24" t="s">
        <v>13</v>
      </c>
      <c r="C20" s="32">
        <f>SUM(C9:C19)</f>
        <v>0</v>
      </c>
      <c r="D20" s="32">
        <f>SUM(D9:D19)</f>
        <v>1023.7619999999999</v>
      </c>
      <c r="E20" s="33">
        <f t="shared" si="2"/>
        <v>0</v>
      </c>
      <c r="F20" s="32">
        <f>SUM(F9:F19)</f>
        <v>0</v>
      </c>
      <c r="G20" s="32">
        <f>SUM(G9:G19)</f>
        <v>5513.9440000000004</v>
      </c>
      <c r="H20" s="33">
        <f>IF(F20=0,0,1-((F20-G20)/ABS(F20)))</f>
        <v>0</v>
      </c>
      <c r="I20" s="32">
        <f>SUM(I9:I19)</f>
        <v>0</v>
      </c>
      <c r="J20" s="32">
        <f>SUM(J9:J19)</f>
        <v>-5513.9440000000004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idden="1" x14ac:dyDescent="0.3">
      <c r="B27" s="24" t="s">
        <v>44</v>
      </c>
      <c r="C27" s="32">
        <f>+C20+C25+C26</f>
        <v>0</v>
      </c>
      <c r="D27" s="32">
        <f>+D20+D25+D26</f>
        <v>1023.7619999999999</v>
      </c>
      <c r="E27" s="29">
        <f>IF(C27=0,0,1-((C27-D27)/ABS(C27)))</f>
        <v>0</v>
      </c>
      <c r="F27" s="32">
        <f>+F20+F25+F26</f>
        <v>0</v>
      </c>
      <c r="G27" s="32">
        <f>+G20+G25+G26</f>
        <v>5513.9440000000004</v>
      </c>
      <c r="H27" s="29">
        <f>IF(F27=0,0,1-((F27-G27)/ABS(F27)))</f>
        <v>0</v>
      </c>
      <c r="I27" s="32">
        <f>+I20+I25+I26</f>
        <v>0</v>
      </c>
      <c r="J27" s="32">
        <f>+J20+J25+J26</f>
        <v>-5513.9440000000004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0</v>
      </c>
      <c r="D29" s="28">
        <v>0</v>
      </c>
      <c r="E29" s="29">
        <f t="shared" ref="E29:E34" si="6">IF(C29=0,0,1-((C29-D29)/ABS(C29)))</f>
        <v>0</v>
      </c>
      <c r="F29" s="28">
        <v>0</v>
      </c>
      <c r="G29" s="28">
        <v>0</v>
      </c>
      <c r="H29" s="29">
        <f t="shared" ref="H29:H34" si="7">IF(F29=0,0,1-((F29-G29)/ABS(F29)))</f>
        <v>0</v>
      </c>
      <c r="I29" s="28">
        <v>0</v>
      </c>
      <c r="J29" s="28">
        <f>+I29-G29</f>
        <v>0</v>
      </c>
    </row>
    <row r="30" spans="1:10" x14ac:dyDescent="0.3">
      <c r="A30" s="57" t="s">
        <v>286</v>
      </c>
      <c r="B30" s="27" t="s">
        <v>49</v>
      </c>
      <c r="C30" s="28">
        <v>0</v>
      </c>
      <c r="D30" s="28">
        <v>0</v>
      </c>
      <c r="E30" s="29">
        <f t="shared" si="6"/>
        <v>0</v>
      </c>
      <c r="F30" s="28">
        <v>0</v>
      </c>
      <c r="G30" s="28">
        <v>0</v>
      </c>
      <c r="H30" s="29">
        <f t="shared" si="7"/>
        <v>0</v>
      </c>
      <c r="I30" s="28">
        <v>0</v>
      </c>
      <c r="J30" s="28">
        <f>+I30-G30</f>
        <v>0</v>
      </c>
    </row>
    <row r="31" spans="1:10" x14ac:dyDescent="0.3">
      <c r="A31" s="57" t="s">
        <v>287</v>
      </c>
      <c r="B31" s="27" t="s">
        <v>51</v>
      </c>
      <c r="C31" s="28">
        <v>0</v>
      </c>
      <c r="D31" s="28">
        <v>332.96499999999997</v>
      </c>
      <c r="E31" s="29">
        <f t="shared" si="6"/>
        <v>0</v>
      </c>
      <c r="F31" s="28">
        <v>0</v>
      </c>
      <c r="G31" s="28">
        <v>1730.0786000000001</v>
      </c>
      <c r="H31" s="29">
        <f t="shared" si="7"/>
        <v>0</v>
      </c>
      <c r="I31" s="28">
        <v>0</v>
      </c>
      <c r="J31" s="28">
        <f>+I31-G31</f>
        <v>-1730.0786000000001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6"/>
        <v>0</v>
      </c>
      <c r="F32" s="28">
        <v>0</v>
      </c>
      <c r="G32" s="28">
        <v>0</v>
      </c>
      <c r="H32" s="29">
        <f t="shared" si="7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0</v>
      </c>
      <c r="D33" s="32">
        <f>SUM(D29:D32)</f>
        <v>332.96499999999997</v>
      </c>
      <c r="E33" s="33">
        <f t="shared" si="6"/>
        <v>0</v>
      </c>
      <c r="F33" s="32">
        <f>SUM(F29:F32)</f>
        <v>0</v>
      </c>
      <c r="G33" s="32">
        <f>SUM(G29:G32)</f>
        <v>1730.0786000000001</v>
      </c>
      <c r="H33" s="33">
        <f t="shared" si="7"/>
        <v>0</v>
      </c>
      <c r="I33" s="32">
        <f>SUM(I29:I32)</f>
        <v>0</v>
      </c>
      <c r="J33" s="32">
        <f>SUM(J29:J32)</f>
        <v>-1730.0786000000001</v>
      </c>
    </row>
    <row r="34" spans="1:10" x14ac:dyDescent="0.3">
      <c r="B34" s="24" t="s">
        <v>55</v>
      </c>
      <c r="C34" s="32">
        <f>+C27-C33</f>
        <v>0</v>
      </c>
      <c r="D34" s="32">
        <f>+D27-D33</f>
        <v>690.79700000000003</v>
      </c>
      <c r="E34" s="33">
        <f t="shared" si="6"/>
        <v>0</v>
      </c>
      <c r="F34" s="32">
        <f>+F27-F33</f>
        <v>0</v>
      </c>
      <c r="G34" s="32">
        <f>+G27-G33</f>
        <v>3783.8654000000006</v>
      </c>
      <c r="H34" s="33">
        <f t="shared" si="7"/>
        <v>0</v>
      </c>
      <c r="I34" s="32">
        <f>+I27-I33</f>
        <v>0</v>
      </c>
      <c r="J34" s="32">
        <f>+J27-J33</f>
        <v>-3783.8654000000006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0</v>
      </c>
      <c r="D37" s="28">
        <v>0</v>
      </c>
      <c r="E37" s="29">
        <f>IF(C37=0,0,1-((C37-D37)/ABS(C37)))</f>
        <v>0</v>
      </c>
      <c r="F37" s="28">
        <v>0</v>
      </c>
      <c r="G37" s="28">
        <v>0</v>
      </c>
      <c r="H37" s="29">
        <f>IF(F37=0,0,1-((F37-G37)/ABS(F37)))</f>
        <v>0</v>
      </c>
      <c r="I37" s="28">
        <v>0</v>
      </c>
      <c r="J37" s="28">
        <f>+I37-G37</f>
        <v>0</v>
      </c>
    </row>
    <row r="38" spans="1:10" s="35" customFormat="1" x14ac:dyDescent="0.3">
      <c r="A38" s="67"/>
      <c r="B38" s="24" t="s">
        <v>60</v>
      </c>
      <c r="C38" s="40">
        <f>SUM(C37)</f>
        <v>0</v>
      </c>
      <c r="D38" s="40">
        <f>SUM(D37)</f>
        <v>0</v>
      </c>
      <c r="E38" s="29">
        <f>IF(C38=0,0,1-((C38-D38)/ABS(C38)))</f>
        <v>0</v>
      </c>
      <c r="F38" s="41">
        <f>SUM(F37)</f>
        <v>0</v>
      </c>
      <c r="G38" s="40">
        <f>SUM(G37)</f>
        <v>0</v>
      </c>
      <c r="H38" s="29">
        <f>IF(F38=0,0,1-((F38-G38)/ABS(F38)))</f>
        <v>0</v>
      </c>
      <c r="I38" s="41">
        <f>SUM(I37)</f>
        <v>0</v>
      </c>
      <c r="J38" s="41">
        <f>SUM(J37)</f>
        <v>0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0</v>
      </c>
      <c r="D41" s="28">
        <v>0</v>
      </c>
      <c r="E41" s="29">
        <f t="shared" ref="E41:E54" si="8">IF(C41=0,0,1-((C41-D41)/ABS(C41)))</f>
        <v>0</v>
      </c>
      <c r="F41" s="28">
        <v>0</v>
      </c>
      <c r="G41" s="28">
        <v>0</v>
      </c>
      <c r="H41" s="29">
        <f t="shared" ref="H41:H54" si="9">IF(F41=0,0,1-((F41-G41)/ABS(F41)))</f>
        <v>0</v>
      </c>
      <c r="I41" s="28">
        <v>0</v>
      </c>
      <c r="J41" s="28">
        <f t="shared" ref="J41:J55" si="10">+I41-G41</f>
        <v>0</v>
      </c>
    </row>
    <row r="42" spans="1:10" x14ac:dyDescent="0.3">
      <c r="A42" s="68" t="s">
        <v>291</v>
      </c>
      <c r="B42" s="27" t="s">
        <v>65</v>
      </c>
      <c r="C42" s="28">
        <v>0</v>
      </c>
      <c r="D42" s="28">
        <v>0</v>
      </c>
      <c r="E42" s="29">
        <f t="shared" si="8"/>
        <v>0</v>
      </c>
      <c r="F42" s="28">
        <v>0</v>
      </c>
      <c r="G42" s="28">
        <v>0</v>
      </c>
      <c r="H42" s="29">
        <f t="shared" si="9"/>
        <v>0</v>
      </c>
      <c r="I42" s="28">
        <v>0</v>
      </c>
      <c r="J42" s="28">
        <f t="shared" si="10"/>
        <v>0</v>
      </c>
    </row>
    <row r="43" spans="1:10" x14ac:dyDescent="0.3">
      <c r="A43" s="57" t="s">
        <v>292</v>
      </c>
      <c r="B43" s="27" t="s">
        <v>67</v>
      </c>
      <c r="C43" s="28">
        <v>0</v>
      </c>
      <c r="D43" s="28">
        <v>0</v>
      </c>
      <c r="E43" s="29">
        <f t="shared" si="8"/>
        <v>0</v>
      </c>
      <c r="F43" s="28">
        <v>0</v>
      </c>
      <c r="G43" s="28">
        <v>0</v>
      </c>
      <c r="H43" s="29">
        <f t="shared" si="9"/>
        <v>0</v>
      </c>
      <c r="I43" s="28">
        <v>0</v>
      </c>
      <c r="J43" s="28">
        <f t="shared" si="10"/>
        <v>0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8"/>
        <v>0</v>
      </c>
      <c r="F44" s="28">
        <v>0</v>
      </c>
      <c r="G44" s="28">
        <v>0</v>
      </c>
      <c r="H44" s="29">
        <f t="shared" si="9"/>
        <v>0</v>
      </c>
      <c r="I44" s="28">
        <v>0</v>
      </c>
      <c r="J44" s="28">
        <f t="shared" si="10"/>
        <v>0</v>
      </c>
    </row>
    <row r="45" spans="1:10" x14ac:dyDescent="0.3">
      <c r="A45" s="65" t="s">
        <v>293</v>
      </c>
      <c r="B45" s="27" t="s">
        <v>71</v>
      </c>
      <c r="C45" s="28">
        <v>0</v>
      </c>
      <c r="D45" s="28">
        <v>0</v>
      </c>
      <c r="E45" s="29">
        <f t="shared" si="8"/>
        <v>0</v>
      </c>
      <c r="F45" s="28">
        <v>0</v>
      </c>
      <c r="G45" s="28">
        <v>0</v>
      </c>
      <c r="H45" s="29">
        <f t="shared" si="9"/>
        <v>0</v>
      </c>
      <c r="I45" s="28">
        <v>0</v>
      </c>
      <c r="J45" s="28">
        <f t="shared" si="10"/>
        <v>0</v>
      </c>
    </row>
    <row r="46" spans="1:10" x14ac:dyDescent="0.3">
      <c r="A46" s="57" t="s">
        <v>294</v>
      </c>
      <c r="B46" s="27" t="s">
        <v>73</v>
      </c>
      <c r="C46" s="28">
        <v>0</v>
      </c>
      <c r="D46" s="28">
        <v>0</v>
      </c>
      <c r="E46" s="29">
        <f t="shared" si="8"/>
        <v>0</v>
      </c>
      <c r="F46" s="28">
        <v>0</v>
      </c>
      <c r="G46" s="28">
        <v>0</v>
      </c>
      <c r="H46" s="29">
        <f t="shared" si="9"/>
        <v>0</v>
      </c>
      <c r="I46" s="28">
        <v>0</v>
      </c>
      <c r="J46" s="28">
        <f t="shared" si="10"/>
        <v>0</v>
      </c>
    </row>
    <row r="47" spans="1:10" x14ac:dyDescent="0.3">
      <c r="A47" s="57" t="s">
        <v>74</v>
      </c>
      <c r="B47" s="27" t="s">
        <v>75</v>
      </c>
      <c r="C47" s="28">
        <v>0</v>
      </c>
      <c r="D47" s="28">
        <v>0</v>
      </c>
      <c r="E47" s="29">
        <f t="shared" si="8"/>
        <v>0</v>
      </c>
      <c r="F47" s="28">
        <v>0</v>
      </c>
      <c r="G47" s="28">
        <v>0</v>
      </c>
      <c r="H47" s="29">
        <f t="shared" si="9"/>
        <v>0</v>
      </c>
      <c r="I47" s="28">
        <v>0</v>
      </c>
      <c r="J47" s="28">
        <f t="shared" si="10"/>
        <v>0</v>
      </c>
    </row>
    <row r="48" spans="1:10" x14ac:dyDescent="0.3">
      <c r="A48" s="57" t="s">
        <v>295</v>
      </c>
      <c r="B48" s="27" t="s">
        <v>77</v>
      </c>
      <c r="C48" s="28">
        <v>0</v>
      </c>
      <c r="D48" s="28">
        <v>0</v>
      </c>
      <c r="E48" s="29">
        <f t="shared" si="8"/>
        <v>0</v>
      </c>
      <c r="F48" s="28">
        <v>0</v>
      </c>
      <c r="G48" s="28">
        <v>0</v>
      </c>
      <c r="H48" s="29">
        <f t="shared" si="9"/>
        <v>0</v>
      </c>
      <c r="I48" s="28">
        <v>0</v>
      </c>
      <c r="J48" s="28">
        <f t="shared" si="10"/>
        <v>0</v>
      </c>
    </row>
    <row r="49" spans="1:10" x14ac:dyDescent="0.3">
      <c r="A49" s="67">
        <v>5295950300</v>
      </c>
      <c r="B49" s="27" t="s">
        <v>79</v>
      </c>
      <c r="C49" s="28">
        <v>0</v>
      </c>
      <c r="D49" s="28">
        <v>0</v>
      </c>
      <c r="E49" s="29">
        <f t="shared" si="8"/>
        <v>0</v>
      </c>
      <c r="F49" s="28">
        <v>0</v>
      </c>
      <c r="G49" s="28">
        <v>0</v>
      </c>
      <c r="H49" s="29">
        <f t="shared" si="9"/>
        <v>0</v>
      </c>
      <c r="I49" s="28">
        <v>0</v>
      </c>
      <c r="J49" s="28">
        <f t="shared" si="10"/>
        <v>0</v>
      </c>
    </row>
    <row r="50" spans="1:10" x14ac:dyDescent="0.3">
      <c r="A50" s="57" t="s">
        <v>296</v>
      </c>
      <c r="B50" s="27" t="s">
        <v>81</v>
      </c>
      <c r="C50" s="28">
        <v>0</v>
      </c>
      <c r="D50" s="28">
        <v>0</v>
      </c>
      <c r="E50" s="29">
        <f t="shared" si="8"/>
        <v>0</v>
      </c>
      <c r="F50" s="28">
        <v>0</v>
      </c>
      <c r="G50" s="28">
        <v>0</v>
      </c>
      <c r="H50" s="29">
        <f t="shared" si="9"/>
        <v>0</v>
      </c>
      <c r="I50" s="28">
        <v>0</v>
      </c>
      <c r="J50" s="28">
        <f t="shared" si="10"/>
        <v>0</v>
      </c>
    </row>
    <row r="51" spans="1:10" x14ac:dyDescent="0.3">
      <c r="A51" s="65" t="s">
        <v>297</v>
      </c>
      <c r="B51" s="27" t="s">
        <v>83</v>
      </c>
      <c r="C51" s="28">
        <v>0</v>
      </c>
      <c r="D51" s="28">
        <v>0</v>
      </c>
      <c r="E51" s="29">
        <f t="shared" si="8"/>
        <v>0</v>
      </c>
      <c r="F51" s="28">
        <v>0</v>
      </c>
      <c r="G51" s="28">
        <v>0</v>
      </c>
      <c r="H51" s="29">
        <f t="shared" si="9"/>
        <v>0</v>
      </c>
      <c r="I51" s="28">
        <v>0</v>
      </c>
      <c r="J51" s="28">
        <f t="shared" si="10"/>
        <v>0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8"/>
        <v>0</v>
      </c>
      <c r="F52" s="28">
        <v>0</v>
      </c>
      <c r="G52" s="28">
        <v>0</v>
      </c>
      <c r="H52" s="29">
        <f t="shared" si="9"/>
        <v>0</v>
      </c>
      <c r="I52" s="28">
        <v>0</v>
      </c>
      <c r="J52" s="28">
        <f t="shared" si="10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8"/>
        <v>0</v>
      </c>
      <c r="F53" s="28">
        <v>0</v>
      </c>
      <c r="G53" s="28">
        <v>0</v>
      </c>
      <c r="H53" s="29">
        <f t="shared" si="9"/>
        <v>0</v>
      </c>
      <c r="I53" s="28">
        <v>0</v>
      </c>
      <c r="J53" s="28">
        <f t="shared" si="10"/>
        <v>0</v>
      </c>
    </row>
    <row r="54" spans="1:10" x14ac:dyDescent="0.3">
      <c r="A54" s="57" t="s">
        <v>298</v>
      </c>
      <c r="B54" s="27" t="s">
        <v>89</v>
      </c>
      <c r="C54" s="28">
        <v>0</v>
      </c>
      <c r="D54" s="28">
        <v>0</v>
      </c>
      <c r="E54" s="29">
        <f t="shared" si="8"/>
        <v>0</v>
      </c>
      <c r="F54" s="28">
        <v>0</v>
      </c>
      <c r="G54" s="28">
        <v>0</v>
      </c>
      <c r="H54" s="29">
        <f t="shared" si="9"/>
        <v>0</v>
      </c>
      <c r="I54" s="28">
        <v>0</v>
      </c>
      <c r="J54" s="28">
        <f t="shared" si="10"/>
        <v>0</v>
      </c>
    </row>
    <row r="55" spans="1:10" x14ac:dyDescent="0.3">
      <c r="A55" s="65">
        <v>5299100000</v>
      </c>
      <c r="B55" s="27" t="s">
        <v>91</v>
      </c>
      <c r="C55" s="28">
        <v>0</v>
      </c>
      <c r="D55" s="28">
        <v>0</v>
      </c>
      <c r="E55" s="29">
        <f>IF(C55=0,0,1-((C55-D55)/ABS(C55)))</f>
        <v>0</v>
      </c>
      <c r="F55" s="28">
        <v>0</v>
      </c>
      <c r="G55" s="28">
        <v>0</v>
      </c>
      <c r="H55" s="29">
        <f>IF(F55=0,0,1-((F55-G55)/ABS(F55)))</f>
        <v>0</v>
      </c>
      <c r="I55" s="28">
        <v>0</v>
      </c>
      <c r="J55" s="28">
        <f t="shared" si="10"/>
        <v>0</v>
      </c>
    </row>
    <row r="56" spans="1:10" s="35" customFormat="1" x14ac:dyDescent="0.3">
      <c r="A56" s="67"/>
      <c r="B56" s="24" t="s">
        <v>92</v>
      </c>
      <c r="C56" s="41">
        <f>SUM(C40:C55)</f>
        <v>0</v>
      </c>
      <c r="D56" s="41">
        <f>SUM(D40:D55)</f>
        <v>0</v>
      </c>
      <c r="E56" s="33">
        <f>IF(C56=0,0,1-((C56-D56)/ABS(C56)))</f>
        <v>0</v>
      </c>
      <c r="F56" s="41">
        <f>SUM(F40:F55)</f>
        <v>0</v>
      </c>
      <c r="G56" s="41">
        <f>SUM(G40:G55)</f>
        <v>0</v>
      </c>
      <c r="H56" s="33">
        <f>IF(F56=0,0,1-((F56-G56)/ABS(F56)))</f>
        <v>0</v>
      </c>
      <c r="I56" s="41">
        <f>SUM(I40:I55)</f>
        <v>0</v>
      </c>
      <c r="J56" s="41">
        <f>SUM(J40:J55)</f>
        <v>0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0</v>
      </c>
      <c r="D58" s="28">
        <v>0</v>
      </c>
      <c r="E58" s="29">
        <f t="shared" ref="E58:E87" si="11">IF(C58=0,0,1-((C58-D58)/ABS(C58)))</f>
        <v>0</v>
      </c>
      <c r="F58" s="28">
        <v>0</v>
      </c>
      <c r="G58" s="28">
        <v>0</v>
      </c>
      <c r="H58" s="29">
        <f t="shared" ref="H58:H87" si="12">IF(F58=0,0,1-((F58-G58)/ABS(F58)))</f>
        <v>0</v>
      </c>
      <c r="I58" s="28">
        <v>0</v>
      </c>
      <c r="J58" s="28">
        <f t="shared" ref="J58:J85" si="13">+I58-G58</f>
        <v>0</v>
      </c>
    </row>
    <row r="59" spans="1:10" x14ac:dyDescent="0.3">
      <c r="A59" s="68" t="s">
        <v>300</v>
      </c>
      <c r="B59" s="27" t="s">
        <v>97</v>
      </c>
      <c r="C59" s="28">
        <v>0</v>
      </c>
      <c r="D59" s="28">
        <v>0</v>
      </c>
      <c r="E59" s="29">
        <f t="shared" si="11"/>
        <v>0</v>
      </c>
      <c r="F59" s="28">
        <v>0</v>
      </c>
      <c r="G59" s="28">
        <v>0</v>
      </c>
      <c r="H59" s="29">
        <f t="shared" si="12"/>
        <v>0</v>
      </c>
      <c r="I59" s="28">
        <v>0</v>
      </c>
      <c r="J59" s="28">
        <f t="shared" si="13"/>
        <v>0</v>
      </c>
    </row>
    <row r="60" spans="1:10" x14ac:dyDescent="0.3">
      <c r="A60" s="57" t="s">
        <v>301</v>
      </c>
      <c r="B60" s="27" t="s">
        <v>99</v>
      </c>
      <c r="C60" s="28">
        <v>0</v>
      </c>
      <c r="D60" s="28">
        <v>0</v>
      </c>
      <c r="E60" s="29">
        <f t="shared" si="11"/>
        <v>0</v>
      </c>
      <c r="F60" s="28">
        <v>0</v>
      </c>
      <c r="G60" s="28">
        <v>0</v>
      </c>
      <c r="H60" s="29">
        <f t="shared" si="12"/>
        <v>0</v>
      </c>
      <c r="I60" s="28">
        <v>0</v>
      </c>
      <c r="J60" s="28">
        <f t="shared" si="13"/>
        <v>0</v>
      </c>
    </row>
    <row r="61" spans="1:10" x14ac:dyDescent="0.3">
      <c r="A61" s="57" t="s">
        <v>302</v>
      </c>
      <c r="B61" s="27" t="s">
        <v>101</v>
      </c>
      <c r="C61" s="28">
        <v>0</v>
      </c>
      <c r="D61" s="28">
        <v>0</v>
      </c>
      <c r="E61" s="29">
        <f t="shared" si="11"/>
        <v>0</v>
      </c>
      <c r="F61" s="28">
        <v>0</v>
      </c>
      <c r="G61" s="28">
        <v>0</v>
      </c>
      <c r="H61" s="29">
        <f t="shared" si="12"/>
        <v>0</v>
      </c>
      <c r="I61" s="28">
        <v>0</v>
      </c>
      <c r="J61" s="28">
        <f t="shared" si="13"/>
        <v>0</v>
      </c>
    </row>
    <row r="62" spans="1:10" x14ac:dyDescent="0.3">
      <c r="A62" s="57" t="s">
        <v>303</v>
      </c>
      <c r="B62" s="27" t="s">
        <v>103</v>
      </c>
      <c r="C62" s="28">
        <v>0</v>
      </c>
      <c r="D62" s="28">
        <v>0</v>
      </c>
      <c r="E62" s="29">
        <f t="shared" si="11"/>
        <v>0</v>
      </c>
      <c r="F62" s="28">
        <v>0</v>
      </c>
      <c r="G62" s="28">
        <v>0</v>
      </c>
      <c r="H62" s="29">
        <f t="shared" si="12"/>
        <v>0</v>
      </c>
      <c r="I62" s="28">
        <v>0</v>
      </c>
      <c r="J62" s="28">
        <f t="shared" si="13"/>
        <v>0</v>
      </c>
    </row>
    <row r="63" spans="1:10" x14ac:dyDescent="0.3">
      <c r="A63" s="57" t="s">
        <v>304</v>
      </c>
      <c r="B63" s="27" t="s">
        <v>305</v>
      </c>
      <c r="C63" s="28">
        <v>0</v>
      </c>
      <c r="D63" s="28">
        <v>0</v>
      </c>
      <c r="E63" s="29">
        <f t="shared" si="11"/>
        <v>0</v>
      </c>
      <c r="F63" s="28">
        <v>0</v>
      </c>
      <c r="G63" s="28">
        <v>0</v>
      </c>
      <c r="H63" s="29">
        <f t="shared" si="12"/>
        <v>0</v>
      </c>
      <c r="I63" s="28">
        <v>0</v>
      </c>
      <c r="J63" s="28">
        <f t="shared" si="13"/>
        <v>0</v>
      </c>
    </row>
    <row r="64" spans="1:10" x14ac:dyDescent="0.3">
      <c r="A64" s="57" t="s">
        <v>306</v>
      </c>
      <c r="B64" s="27" t="s">
        <v>107</v>
      </c>
      <c r="C64" s="28">
        <v>0</v>
      </c>
      <c r="D64" s="28">
        <v>0</v>
      </c>
      <c r="E64" s="29">
        <f t="shared" si="11"/>
        <v>0</v>
      </c>
      <c r="F64" s="28">
        <v>0</v>
      </c>
      <c r="G64" s="28">
        <v>0</v>
      </c>
      <c r="H64" s="29">
        <f t="shared" si="12"/>
        <v>0</v>
      </c>
      <c r="I64" s="28">
        <v>0</v>
      </c>
      <c r="J64" s="28">
        <f t="shared" si="13"/>
        <v>0</v>
      </c>
    </row>
    <row r="65" spans="1:10" x14ac:dyDescent="0.3">
      <c r="A65" s="57" t="s">
        <v>108</v>
      </c>
      <c r="B65" s="27" t="s">
        <v>109</v>
      </c>
      <c r="C65" s="28">
        <v>0</v>
      </c>
      <c r="D65" s="28">
        <v>0</v>
      </c>
      <c r="E65" s="29">
        <f t="shared" si="11"/>
        <v>0</v>
      </c>
      <c r="F65" s="28">
        <v>0</v>
      </c>
      <c r="G65" s="28">
        <v>0</v>
      </c>
      <c r="H65" s="29">
        <f t="shared" si="12"/>
        <v>0</v>
      </c>
      <c r="I65" s="28">
        <v>0</v>
      </c>
      <c r="J65" s="28">
        <f t="shared" si="13"/>
        <v>0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11"/>
        <v>0</v>
      </c>
      <c r="F66" s="28">
        <v>0</v>
      </c>
      <c r="G66" s="28">
        <v>0</v>
      </c>
      <c r="H66" s="29">
        <f t="shared" si="12"/>
        <v>0</v>
      </c>
      <c r="I66" s="28">
        <v>0</v>
      </c>
      <c r="J66" s="28">
        <f t="shared" si="13"/>
        <v>0</v>
      </c>
    </row>
    <row r="67" spans="1:10" x14ac:dyDescent="0.3">
      <c r="A67" s="57" t="s">
        <v>307</v>
      </c>
      <c r="B67" s="27" t="s">
        <v>113</v>
      </c>
      <c r="C67" s="28">
        <v>0</v>
      </c>
      <c r="D67" s="28">
        <v>0</v>
      </c>
      <c r="E67" s="29">
        <f t="shared" si="11"/>
        <v>0</v>
      </c>
      <c r="F67" s="28">
        <v>0</v>
      </c>
      <c r="G67" s="28">
        <v>0</v>
      </c>
      <c r="H67" s="29">
        <f t="shared" si="12"/>
        <v>0</v>
      </c>
      <c r="I67" s="28">
        <v>0</v>
      </c>
      <c r="J67" s="28">
        <f t="shared" si="13"/>
        <v>0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11"/>
        <v>0</v>
      </c>
      <c r="F68" s="28">
        <v>0</v>
      </c>
      <c r="G68" s="28">
        <v>0</v>
      </c>
      <c r="H68" s="29">
        <f t="shared" si="12"/>
        <v>0</v>
      </c>
      <c r="I68" s="28">
        <v>0</v>
      </c>
      <c r="J68" s="28">
        <f t="shared" si="13"/>
        <v>0</v>
      </c>
    </row>
    <row r="69" spans="1:10" x14ac:dyDescent="0.3">
      <c r="A69" s="57" t="s">
        <v>309</v>
      </c>
      <c r="B69" s="27" t="s">
        <v>117</v>
      </c>
      <c r="C69" s="28">
        <v>0</v>
      </c>
      <c r="D69" s="28">
        <v>0</v>
      </c>
      <c r="E69" s="29">
        <f t="shared" si="11"/>
        <v>0</v>
      </c>
      <c r="F69" s="28">
        <v>0</v>
      </c>
      <c r="G69" s="28">
        <v>0</v>
      </c>
      <c r="H69" s="29">
        <f t="shared" si="12"/>
        <v>0</v>
      </c>
      <c r="I69" s="28">
        <v>0</v>
      </c>
      <c r="J69" s="28">
        <f t="shared" si="13"/>
        <v>0</v>
      </c>
    </row>
    <row r="70" spans="1:10" x14ac:dyDescent="0.3">
      <c r="A70" s="57" t="s">
        <v>310</v>
      </c>
      <c r="B70" s="27" t="s">
        <v>119</v>
      </c>
      <c r="C70" s="28">
        <v>0</v>
      </c>
      <c r="D70" s="28">
        <v>0</v>
      </c>
      <c r="E70" s="29">
        <f t="shared" si="11"/>
        <v>0</v>
      </c>
      <c r="F70" s="28">
        <v>0</v>
      </c>
      <c r="G70" s="28">
        <v>0</v>
      </c>
      <c r="H70" s="29">
        <f t="shared" si="12"/>
        <v>0</v>
      </c>
      <c r="I70" s="28">
        <v>0</v>
      </c>
      <c r="J70" s="28">
        <f t="shared" si="13"/>
        <v>0</v>
      </c>
    </row>
    <row r="71" spans="1:10" x14ac:dyDescent="0.3">
      <c r="A71" s="65" t="s">
        <v>311</v>
      </c>
      <c r="B71" s="27" t="s">
        <v>121</v>
      </c>
      <c r="C71" s="28">
        <v>0</v>
      </c>
      <c r="D71" s="28">
        <v>0</v>
      </c>
      <c r="E71" s="29">
        <f t="shared" si="11"/>
        <v>0</v>
      </c>
      <c r="F71" s="28">
        <v>0</v>
      </c>
      <c r="G71" s="28">
        <v>0</v>
      </c>
      <c r="H71" s="29">
        <f t="shared" si="12"/>
        <v>0</v>
      </c>
      <c r="I71" s="28">
        <v>0</v>
      </c>
      <c r="J71" s="28">
        <f t="shared" si="13"/>
        <v>0</v>
      </c>
    </row>
    <row r="72" spans="1:10" x14ac:dyDescent="0.3">
      <c r="A72" s="57" t="s">
        <v>312</v>
      </c>
      <c r="B72" s="27" t="s">
        <v>123</v>
      </c>
      <c r="C72" s="28">
        <v>0</v>
      </c>
      <c r="D72" s="28">
        <v>0</v>
      </c>
      <c r="E72" s="29">
        <f t="shared" si="11"/>
        <v>0</v>
      </c>
      <c r="F72" s="28">
        <v>0</v>
      </c>
      <c r="G72" s="28">
        <v>0</v>
      </c>
      <c r="H72" s="29">
        <f t="shared" si="12"/>
        <v>0</v>
      </c>
      <c r="I72" s="28">
        <v>0</v>
      </c>
      <c r="J72" s="28">
        <f t="shared" si="13"/>
        <v>0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11"/>
        <v>0</v>
      </c>
      <c r="F73" s="28">
        <v>0</v>
      </c>
      <c r="G73" s="28">
        <v>0</v>
      </c>
      <c r="H73" s="29">
        <f t="shared" si="12"/>
        <v>0</v>
      </c>
      <c r="I73" s="28">
        <v>0</v>
      </c>
      <c r="J73" s="28">
        <f t="shared" si="13"/>
        <v>0</v>
      </c>
    </row>
    <row r="74" spans="1:10" x14ac:dyDescent="0.3">
      <c r="A74" s="57" t="s">
        <v>313</v>
      </c>
      <c r="B74" s="27" t="s">
        <v>127</v>
      </c>
      <c r="C74" s="28">
        <v>0</v>
      </c>
      <c r="D74" s="28">
        <v>0</v>
      </c>
      <c r="E74" s="29">
        <f t="shared" si="11"/>
        <v>0</v>
      </c>
      <c r="F74" s="28">
        <v>0</v>
      </c>
      <c r="G74" s="28">
        <v>0</v>
      </c>
      <c r="H74" s="29">
        <f t="shared" si="12"/>
        <v>0</v>
      </c>
      <c r="I74" s="28">
        <v>0</v>
      </c>
      <c r="J74" s="28">
        <f t="shared" si="13"/>
        <v>0</v>
      </c>
    </row>
    <row r="75" spans="1:10" x14ac:dyDescent="0.3">
      <c r="A75" s="57" t="s">
        <v>314</v>
      </c>
      <c r="B75" s="27" t="s">
        <v>129</v>
      </c>
      <c r="C75" s="28">
        <v>0</v>
      </c>
      <c r="D75" s="28">
        <v>0</v>
      </c>
      <c r="E75" s="29">
        <f t="shared" si="11"/>
        <v>0</v>
      </c>
      <c r="F75" s="28">
        <v>0</v>
      </c>
      <c r="G75" s="28">
        <v>0</v>
      </c>
      <c r="H75" s="29">
        <f t="shared" si="12"/>
        <v>0</v>
      </c>
      <c r="I75" s="28">
        <v>0</v>
      </c>
      <c r="J75" s="28">
        <f t="shared" si="13"/>
        <v>0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11"/>
        <v>0</v>
      </c>
      <c r="F76" s="28">
        <v>0</v>
      </c>
      <c r="G76" s="28">
        <v>0</v>
      </c>
      <c r="H76" s="29">
        <f t="shared" si="12"/>
        <v>0</v>
      </c>
      <c r="I76" s="28">
        <v>0</v>
      </c>
      <c r="J76" s="28">
        <f t="shared" si="13"/>
        <v>0</v>
      </c>
    </row>
    <row r="77" spans="1:10" x14ac:dyDescent="0.3">
      <c r="A77" s="57" t="s">
        <v>316</v>
      </c>
      <c r="B77" s="27" t="s">
        <v>133</v>
      </c>
      <c r="C77" s="28">
        <v>0</v>
      </c>
      <c r="D77" s="28">
        <v>0</v>
      </c>
      <c r="E77" s="29">
        <f t="shared" si="11"/>
        <v>0</v>
      </c>
      <c r="F77" s="28">
        <v>0</v>
      </c>
      <c r="G77" s="28">
        <v>0</v>
      </c>
      <c r="H77" s="29">
        <f t="shared" si="12"/>
        <v>0</v>
      </c>
      <c r="I77" s="28">
        <v>0</v>
      </c>
      <c r="J77" s="28">
        <f t="shared" si="13"/>
        <v>0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11"/>
        <v>0</v>
      </c>
      <c r="F78" s="28">
        <v>0</v>
      </c>
      <c r="G78" s="28">
        <v>0</v>
      </c>
      <c r="H78" s="29">
        <f t="shared" si="12"/>
        <v>0</v>
      </c>
      <c r="I78" s="28">
        <v>0</v>
      </c>
      <c r="J78" s="28">
        <f t="shared" si="13"/>
        <v>0</v>
      </c>
    </row>
    <row r="79" spans="1:10" x14ac:dyDescent="0.3">
      <c r="A79" s="57" t="s">
        <v>318</v>
      </c>
      <c r="B79" s="27" t="s">
        <v>137</v>
      </c>
      <c r="C79" s="28">
        <v>0</v>
      </c>
      <c r="D79" s="28">
        <v>0</v>
      </c>
      <c r="E79" s="29">
        <f t="shared" si="11"/>
        <v>0</v>
      </c>
      <c r="F79" s="28">
        <v>0</v>
      </c>
      <c r="G79" s="28">
        <v>0</v>
      </c>
      <c r="H79" s="29">
        <f t="shared" si="12"/>
        <v>0</v>
      </c>
      <c r="I79" s="28">
        <v>0</v>
      </c>
      <c r="J79" s="28">
        <f t="shared" si="13"/>
        <v>0</v>
      </c>
    </row>
    <row r="80" spans="1:10" x14ac:dyDescent="0.3">
      <c r="A80" s="65" t="s">
        <v>319</v>
      </c>
      <c r="B80" s="27" t="s">
        <v>139</v>
      </c>
      <c r="C80" s="28">
        <v>0</v>
      </c>
      <c r="D80" s="28">
        <v>0</v>
      </c>
      <c r="E80" s="29">
        <f t="shared" si="11"/>
        <v>0</v>
      </c>
      <c r="F80" s="28">
        <v>0</v>
      </c>
      <c r="G80" s="28">
        <v>0</v>
      </c>
      <c r="H80" s="29">
        <f t="shared" si="12"/>
        <v>0</v>
      </c>
      <c r="I80" s="28">
        <v>0</v>
      </c>
      <c r="J80" s="28">
        <f t="shared" si="13"/>
        <v>0</v>
      </c>
    </row>
    <row r="81" spans="1:10" x14ac:dyDescent="0.3">
      <c r="A81" s="57" t="s">
        <v>320</v>
      </c>
      <c r="B81" s="27" t="s">
        <v>141</v>
      </c>
      <c r="C81" s="28">
        <v>0</v>
      </c>
      <c r="D81" s="28">
        <v>0</v>
      </c>
      <c r="E81" s="29">
        <f t="shared" si="11"/>
        <v>0</v>
      </c>
      <c r="F81" s="28">
        <v>0</v>
      </c>
      <c r="G81" s="28">
        <v>0</v>
      </c>
      <c r="H81" s="29">
        <f t="shared" si="12"/>
        <v>0</v>
      </c>
      <c r="I81" s="28">
        <v>0</v>
      </c>
      <c r="J81" s="28">
        <f t="shared" si="13"/>
        <v>0</v>
      </c>
    </row>
    <row r="82" spans="1:10" x14ac:dyDescent="0.3">
      <c r="A82" s="57" t="s">
        <v>321</v>
      </c>
      <c r="B82" s="27" t="s">
        <v>143</v>
      </c>
      <c r="C82" s="28">
        <v>0</v>
      </c>
      <c r="D82" s="28">
        <v>0</v>
      </c>
      <c r="E82" s="29">
        <f t="shared" si="11"/>
        <v>0</v>
      </c>
      <c r="F82" s="28">
        <v>0</v>
      </c>
      <c r="G82" s="28">
        <v>0</v>
      </c>
      <c r="H82" s="29">
        <f t="shared" si="12"/>
        <v>0</v>
      </c>
      <c r="I82" s="28">
        <v>0</v>
      </c>
      <c r="J82" s="28">
        <f t="shared" si="13"/>
        <v>0</v>
      </c>
    </row>
    <row r="83" spans="1:10" x14ac:dyDescent="0.3">
      <c r="A83" s="57" t="s">
        <v>322</v>
      </c>
      <c r="B83" s="27" t="s">
        <v>145</v>
      </c>
      <c r="C83" s="28">
        <v>0</v>
      </c>
      <c r="D83" s="28">
        <v>0</v>
      </c>
      <c r="E83" s="29">
        <f t="shared" si="11"/>
        <v>0</v>
      </c>
      <c r="F83" s="28">
        <v>0</v>
      </c>
      <c r="G83" s="28">
        <v>0</v>
      </c>
      <c r="H83" s="29">
        <f t="shared" si="12"/>
        <v>0</v>
      </c>
      <c r="I83" s="28">
        <v>0</v>
      </c>
      <c r="J83" s="28">
        <f t="shared" si="13"/>
        <v>0</v>
      </c>
    </row>
    <row r="84" spans="1:10" x14ac:dyDescent="0.3">
      <c r="A84" s="65" t="s">
        <v>323</v>
      </c>
      <c r="B84" s="27" t="s">
        <v>147</v>
      </c>
      <c r="C84" s="28">
        <v>0</v>
      </c>
      <c r="D84" s="28">
        <v>0</v>
      </c>
      <c r="E84" s="29">
        <f t="shared" si="11"/>
        <v>0</v>
      </c>
      <c r="F84" s="28">
        <v>0</v>
      </c>
      <c r="G84" s="28">
        <v>0</v>
      </c>
      <c r="H84" s="29">
        <f t="shared" si="12"/>
        <v>0</v>
      </c>
      <c r="I84" s="28">
        <v>0</v>
      </c>
      <c r="J84" s="28">
        <f t="shared" si="13"/>
        <v>0</v>
      </c>
    </row>
    <row r="85" spans="1:10" x14ac:dyDescent="0.3">
      <c r="A85" s="57" t="s">
        <v>324</v>
      </c>
      <c r="B85" s="27" t="s">
        <v>149</v>
      </c>
      <c r="C85" s="28">
        <v>0</v>
      </c>
      <c r="D85" s="28">
        <v>0</v>
      </c>
      <c r="E85" s="29">
        <f t="shared" si="11"/>
        <v>0</v>
      </c>
      <c r="F85" s="28">
        <v>0</v>
      </c>
      <c r="G85" s="28">
        <v>0</v>
      </c>
      <c r="H85" s="29">
        <f t="shared" si="12"/>
        <v>0</v>
      </c>
      <c r="I85" s="28">
        <v>0</v>
      </c>
      <c r="J85" s="28">
        <f t="shared" si="13"/>
        <v>0</v>
      </c>
    </row>
    <row r="86" spans="1:10" x14ac:dyDescent="0.3">
      <c r="B86" s="24" t="s">
        <v>150</v>
      </c>
      <c r="C86" s="32">
        <f>SUM(C58:C85)</f>
        <v>0</v>
      </c>
      <c r="D86" s="32">
        <f>SUM(D58:D85)</f>
        <v>0</v>
      </c>
      <c r="E86" s="33">
        <f t="shared" si="11"/>
        <v>0</v>
      </c>
      <c r="F86" s="32">
        <f>SUM(F58:F85)</f>
        <v>0</v>
      </c>
      <c r="G86" s="32">
        <f>SUM(G58:G85)</f>
        <v>0</v>
      </c>
      <c r="H86" s="33">
        <f t="shared" si="12"/>
        <v>0</v>
      </c>
      <c r="I86" s="32">
        <f>SUM(I58:I85)</f>
        <v>0</v>
      </c>
      <c r="J86" s="32">
        <f>SUM(J58:J85)</f>
        <v>0</v>
      </c>
    </row>
    <row r="87" spans="1:10" s="35" customFormat="1" x14ac:dyDescent="0.3">
      <c r="A87" s="67"/>
      <c r="B87" s="24" t="s">
        <v>151</v>
      </c>
      <c r="C87" s="41">
        <f>+C86+C56+C38</f>
        <v>0</v>
      </c>
      <c r="D87" s="41">
        <f>+D86+D56+D38</f>
        <v>0</v>
      </c>
      <c r="E87" s="33">
        <f t="shared" si="11"/>
        <v>0</v>
      </c>
      <c r="F87" s="41">
        <f>+F86+F56+F38</f>
        <v>0</v>
      </c>
      <c r="G87" s="41">
        <f>+G86+G56+G38</f>
        <v>0</v>
      </c>
      <c r="H87" s="33">
        <f t="shared" si="12"/>
        <v>0</v>
      </c>
      <c r="I87" s="41">
        <f>+I86+I56+I38</f>
        <v>0</v>
      </c>
      <c r="J87" s="41">
        <f>+J86+J56+J38</f>
        <v>0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4">IF(C90=0,0,1-((C90-D90)/ABS(C90)))</f>
        <v>0</v>
      </c>
      <c r="F90" s="28">
        <v>0</v>
      </c>
      <c r="G90" s="28">
        <v>0</v>
      </c>
      <c r="H90" s="29">
        <f t="shared" ref="H90:H96" si="15">IF(F90=0,0,1-((F90-G90)/ABS(F90)))</f>
        <v>0</v>
      </c>
      <c r="I90" s="28">
        <v>0</v>
      </c>
      <c r="J90" s="28">
        <f t="shared" ref="J90:J95" si="16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4"/>
        <v>0</v>
      </c>
      <c r="F91" s="28">
        <v>0</v>
      </c>
      <c r="G91" s="28">
        <v>0</v>
      </c>
      <c r="H91" s="29">
        <f t="shared" si="15"/>
        <v>0</v>
      </c>
      <c r="I91" s="28">
        <v>0</v>
      </c>
      <c r="J91" s="28">
        <f t="shared" si="16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4"/>
        <v>0</v>
      </c>
      <c r="F92" s="28">
        <v>0</v>
      </c>
      <c r="G92" s="28">
        <v>0</v>
      </c>
      <c r="H92" s="29">
        <f t="shared" si="15"/>
        <v>0</v>
      </c>
      <c r="I92" s="28">
        <v>0</v>
      </c>
      <c r="J92" s="28">
        <f t="shared" si="16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6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4"/>
        <v>0</v>
      </c>
      <c r="F94" s="28">
        <v>0</v>
      </c>
      <c r="G94" s="28">
        <v>0</v>
      </c>
      <c r="H94" s="29">
        <f t="shared" si="15"/>
        <v>0</v>
      </c>
      <c r="I94" s="28">
        <v>0</v>
      </c>
      <c r="J94" s="28">
        <f t="shared" si="16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4"/>
        <v>0</v>
      </c>
      <c r="F95" s="28">
        <v>0</v>
      </c>
      <c r="G95" s="28">
        <v>0</v>
      </c>
      <c r="H95" s="29">
        <f t="shared" si="15"/>
        <v>0</v>
      </c>
      <c r="I95" s="28">
        <v>0</v>
      </c>
      <c r="J95" s="28">
        <f t="shared" si="16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4"/>
        <v>0</v>
      </c>
      <c r="F96" s="32">
        <f>SUM(F90:F95)</f>
        <v>0</v>
      </c>
      <c r="G96" s="32">
        <f>SUM(G90:G95)</f>
        <v>0</v>
      </c>
      <c r="H96" s="33">
        <f t="shared" si="15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7">IF(C98=0,0,1-((C98-D98)/ABS(C98)))</f>
        <v>0</v>
      </c>
      <c r="F98" s="28">
        <v>0</v>
      </c>
      <c r="G98" s="28">
        <v>0</v>
      </c>
      <c r="H98" s="29">
        <f t="shared" ref="H98:H128" si="18">IF(F98=0,0,1-((F98-G98)/ABS(F98)))</f>
        <v>0</v>
      </c>
      <c r="I98" s="28">
        <v>0</v>
      </c>
      <c r="J98" s="28">
        <f t="shared" ref="J98:J128" si="19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7"/>
        <v>0</v>
      </c>
      <c r="F99" s="28">
        <v>0</v>
      </c>
      <c r="G99" s="28">
        <v>0</v>
      </c>
      <c r="H99" s="29">
        <f t="shared" si="18"/>
        <v>0</v>
      </c>
      <c r="I99" s="28">
        <v>0</v>
      </c>
      <c r="J99" s="28">
        <f t="shared" si="19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7"/>
        <v>0</v>
      </c>
      <c r="F100" s="28">
        <v>0</v>
      </c>
      <c r="G100" s="28">
        <v>0</v>
      </c>
      <c r="H100" s="29">
        <f t="shared" si="18"/>
        <v>0</v>
      </c>
      <c r="I100" s="28">
        <v>0</v>
      </c>
      <c r="J100" s="28">
        <f t="shared" si="19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7"/>
        <v>0</v>
      </c>
      <c r="F101" s="28">
        <v>0</v>
      </c>
      <c r="G101" s="28">
        <v>0</v>
      </c>
      <c r="H101" s="29">
        <f t="shared" si="18"/>
        <v>0</v>
      </c>
      <c r="I101" s="28">
        <v>0</v>
      </c>
      <c r="J101" s="28">
        <f t="shared" si="19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7"/>
        <v>0</v>
      </c>
      <c r="F102" s="28">
        <v>0</v>
      </c>
      <c r="G102" s="28">
        <v>0</v>
      </c>
      <c r="H102" s="29">
        <f t="shared" si="18"/>
        <v>0</v>
      </c>
      <c r="I102" s="28">
        <v>0</v>
      </c>
      <c r="J102" s="28">
        <f t="shared" si="19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7"/>
        <v>0</v>
      </c>
      <c r="F103" s="28">
        <v>0</v>
      </c>
      <c r="G103" s="28">
        <v>0</v>
      </c>
      <c r="H103" s="29">
        <f t="shared" si="18"/>
        <v>0</v>
      </c>
      <c r="I103" s="28">
        <v>0</v>
      </c>
      <c r="J103" s="28">
        <f t="shared" si="19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7"/>
        <v>0</v>
      </c>
      <c r="F104" s="28">
        <v>0</v>
      </c>
      <c r="G104" s="28">
        <v>0</v>
      </c>
      <c r="H104" s="29">
        <f t="shared" si="18"/>
        <v>0</v>
      </c>
      <c r="I104" s="28">
        <v>0</v>
      </c>
      <c r="J104" s="28">
        <f t="shared" si="19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7"/>
        <v>0</v>
      </c>
      <c r="F105" s="28">
        <v>0</v>
      </c>
      <c r="G105" s="28">
        <v>0</v>
      </c>
      <c r="H105" s="29">
        <f t="shared" si="18"/>
        <v>0</v>
      </c>
      <c r="I105" s="28">
        <v>0</v>
      </c>
      <c r="J105" s="28">
        <f t="shared" si="19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7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7"/>
        <v>0</v>
      </c>
      <c r="F107" s="28">
        <v>0</v>
      </c>
      <c r="G107" s="28">
        <v>0</v>
      </c>
      <c r="H107" s="29">
        <f t="shared" si="18"/>
        <v>0</v>
      </c>
      <c r="I107" s="28">
        <v>0</v>
      </c>
      <c r="J107" s="28">
        <f t="shared" si="19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7"/>
        <v>0</v>
      </c>
      <c r="F108" s="28">
        <v>0</v>
      </c>
      <c r="G108" s="28">
        <v>0</v>
      </c>
      <c r="H108" s="29">
        <f t="shared" si="18"/>
        <v>0</v>
      </c>
      <c r="I108" s="28">
        <v>0</v>
      </c>
      <c r="J108" s="28">
        <f t="shared" si="19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7"/>
        <v>0</v>
      </c>
      <c r="F109" s="28">
        <v>0</v>
      </c>
      <c r="G109" s="28">
        <v>0</v>
      </c>
      <c r="H109" s="29">
        <f t="shared" si="18"/>
        <v>0</v>
      </c>
      <c r="I109" s="28">
        <v>0</v>
      </c>
      <c r="J109" s="28">
        <f t="shared" si="19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7"/>
        <v>0</v>
      </c>
      <c r="F110" s="28">
        <v>0</v>
      </c>
      <c r="G110" s="28">
        <v>0</v>
      </c>
      <c r="H110" s="29">
        <f t="shared" si="18"/>
        <v>0</v>
      </c>
      <c r="I110" s="28">
        <v>0</v>
      </c>
      <c r="J110" s="28">
        <f t="shared" si="19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7"/>
        <v>0</v>
      </c>
      <c r="F111" s="28">
        <v>0</v>
      </c>
      <c r="G111" s="28">
        <v>0</v>
      </c>
      <c r="H111" s="29">
        <f t="shared" si="18"/>
        <v>0</v>
      </c>
      <c r="I111" s="28">
        <v>0</v>
      </c>
      <c r="J111" s="28">
        <f t="shared" si="19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7"/>
        <v>0</v>
      </c>
      <c r="F112" s="28">
        <v>0</v>
      </c>
      <c r="G112" s="28">
        <v>0</v>
      </c>
      <c r="H112" s="29">
        <f t="shared" si="18"/>
        <v>0</v>
      </c>
      <c r="I112" s="28">
        <v>0</v>
      </c>
      <c r="J112" s="28">
        <f t="shared" si="19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7"/>
        <v>0</v>
      </c>
      <c r="F113" s="28">
        <v>0</v>
      </c>
      <c r="G113" s="28">
        <v>0</v>
      </c>
      <c r="H113" s="29">
        <f t="shared" si="18"/>
        <v>0</v>
      </c>
      <c r="I113" s="28">
        <v>0</v>
      </c>
      <c r="J113" s="28">
        <f t="shared" si="19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7"/>
        <v>0</v>
      </c>
      <c r="F115" s="28">
        <v>0</v>
      </c>
      <c r="G115" s="28">
        <v>0</v>
      </c>
      <c r="H115" s="29">
        <f t="shared" si="18"/>
        <v>0</v>
      </c>
      <c r="I115" s="28">
        <v>0</v>
      </c>
      <c r="J115" s="28">
        <f t="shared" si="19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7"/>
        <v>0</v>
      </c>
      <c r="F116" s="28">
        <v>0</v>
      </c>
      <c r="G116" s="28">
        <v>0</v>
      </c>
      <c r="H116" s="29">
        <f t="shared" si="18"/>
        <v>0</v>
      </c>
      <c r="I116" s="28">
        <v>0</v>
      </c>
      <c r="J116" s="28">
        <f t="shared" si="19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7"/>
        <v>0</v>
      </c>
      <c r="F117" s="28">
        <v>0</v>
      </c>
      <c r="G117" s="28">
        <v>0</v>
      </c>
      <c r="H117" s="29">
        <f t="shared" si="18"/>
        <v>0</v>
      </c>
      <c r="I117" s="28">
        <v>0</v>
      </c>
      <c r="J117" s="28">
        <f t="shared" si="19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7"/>
        <v>0</v>
      </c>
      <c r="F118" s="28">
        <v>0</v>
      </c>
      <c r="G118" s="28">
        <v>0</v>
      </c>
      <c r="H118" s="29">
        <f t="shared" si="18"/>
        <v>0</v>
      </c>
      <c r="I118" s="28">
        <v>0</v>
      </c>
      <c r="J118" s="28">
        <f t="shared" si="19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7"/>
        <v>0</v>
      </c>
      <c r="F119" s="28">
        <v>0</v>
      </c>
      <c r="G119" s="28">
        <v>0</v>
      </c>
      <c r="H119" s="29">
        <f t="shared" si="18"/>
        <v>0</v>
      </c>
      <c r="I119" s="28">
        <v>0</v>
      </c>
      <c r="J119" s="28">
        <f t="shared" si="19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7"/>
        <v>0</v>
      </c>
      <c r="F120" s="28">
        <v>0</v>
      </c>
      <c r="G120" s="28">
        <v>0</v>
      </c>
      <c r="H120" s="29">
        <f t="shared" si="18"/>
        <v>0</v>
      </c>
      <c r="I120" s="28">
        <v>0</v>
      </c>
      <c r="J120" s="28">
        <f t="shared" si="19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7"/>
        <v>0</v>
      </c>
      <c r="F122" s="28">
        <v>0</v>
      </c>
      <c r="G122" s="28">
        <v>0</v>
      </c>
      <c r="H122" s="29">
        <f t="shared" si="18"/>
        <v>0</v>
      </c>
      <c r="I122" s="28">
        <v>0</v>
      </c>
      <c r="J122" s="28">
        <f t="shared" si="19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7"/>
        <v>0</v>
      </c>
      <c r="F123" s="28">
        <v>0</v>
      </c>
      <c r="G123" s="28">
        <v>0</v>
      </c>
      <c r="H123" s="29">
        <f t="shared" si="18"/>
        <v>0</v>
      </c>
      <c r="I123" s="28">
        <v>0</v>
      </c>
      <c r="J123" s="28">
        <f t="shared" si="19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7"/>
        <v>0</v>
      </c>
      <c r="F128" s="28">
        <v>0</v>
      </c>
      <c r="G128" s="28">
        <v>0</v>
      </c>
      <c r="H128" s="29">
        <f t="shared" si="18"/>
        <v>0</v>
      </c>
      <c r="I128" s="28">
        <v>0</v>
      </c>
      <c r="J128" s="28">
        <f t="shared" si="19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20">IF(C131=0,0,1-((C131-D131)/ABS(C131)))</f>
        <v>0</v>
      </c>
      <c r="F131" s="28">
        <v>0</v>
      </c>
      <c r="G131" s="28">
        <v>0</v>
      </c>
      <c r="H131" s="29">
        <f t="shared" ref="H131:H137" si="21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0</v>
      </c>
      <c r="D132" s="28">
        <v>0</v>
      </c>
      <c r="E132" s="29">
        <f t="shared" si="20"/>
        <v>0</v>
      </c>
      <c r="F132" s="28">
        <v>0</v>
      </c>
      <c r="G132" s="28">
        <v>0</v>
      </c>
      <c r="H132" s="29">
        <f t="shared" si="21"/>
        <v>0</v>
      </c>
      <c r="I132" s="28"/>
      <c r="J132" s="28"/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20"/>
        <v>0</v>
      </c>
      <c r="F133" s="28">
        <v>0</v>
      </c>
      <c r="G133" s="28">
        <v>0</v>
      </c>
      <c r="H133" s="29">
        <f t="shared" si="21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0</v>
      </c>
      <c r="D134" s="32">
        <f>SUM(D131:D133)</f>
        <v>0</v>
      </c>
      <c r="E134" s="33">
        <f t="shared" si="20"/>
        <v>0</v>
      </c>
      <c r="F134" s="32">
        <f>SUM(F131:F133)</f>
        <v>0</v>
      </c>
      <c r="G134" s="32">
        <f>SUM(G131:G133)</f>
        <v>0</v>
      </c>
      <c r="H134" s="33">
        <f t="shared" si="21"/>
        <v>0</v>
      </c>
      <c r="I134" s="32">
        <f>SUM(I131:I133)</f>
        <v>0</v>
      </c>
      <c r="J134" s="32">
        <f>SUM(J131:J133)</f>
        <v>0</v>
      </c>
    </row>
    <row r="135" spans="1:10" x14ac:dyDescent="0.3">
      <c r="B135" s="24" t="s">
        <v>239</v>
      </c>
      <c r="C135" s="32">
        <f>+C96+C129+C134</f>
        <v>0</v>
      </c>
      <c r="D135" s="32">
        <f>+D134+D129+D96</f>
        <v>0</v>
      </c>
      <c r="E135" s="33">
        <f t="shared" si="20"/>
        <v>0</v>
      </c>
      <c r="F135" s="32">
        <f>+F134+F129+F96</f>
        <v>0</v>
      </c>
      <c r="G135" s="32">
        <f>+G134+G129+G96</f>
        <v>0</v>
      </c>
      <c r="H135" s="33">
        <f t="shared" si="21"/>
        <v>0</v>
      </c>
      <c r="I135" s="32">
        <f>+I134+I129+I96</f>
        <v>0</v>
      </c>
      <c r="J135" s="32">
        <f>+J96+J129+J134</f>
        <v>0</v>
      </c>
    </row>
    <row r="136" spans="1:10" x14ac:dyDescent="0.3">
      <c r="B136" s="24" t="s">
        <v>240</v>
      </c>
      <c r="C136" s="32">
        <f>+C135+C87</f>
        <v>0</v>
      </c>
      <c r="D136" s="32">
        <f>+D135+D87</f>
        <v>0</v>
      </c>
      <c r="E136" s="33">
        <f t="shared" si="20"/>
        <v>0</v>
      </c>
      <c r="F136" s="32">
        <f>+F135+F87</f>
        <v>0</v>
      </c>
      <c r="G136" s="32">
        <f>+G135+G87</f>
        <v>0</v>
      </c>
      <c r="H136" s="33">
        <f t="shared" si="21"/>
        <v>0</v>
      </c>
      <c r="I136" s="32">
        <f>+I135+I87</f>
        <v>0</v>
      </c>
      <c r="J136" s="32">
        <f>+J135+J87</f>
        <v>0</v>
      </c>
    </row>
    <row r="137" spans="1:10" x14ac:dyDescent="0.3">
      <c r="B137" s="24" t="s">
        <v>241</v>
      </c>
      <c r="C137" s="32">
        <f>+C34-C136</f>
        <v>0</v>
      </c>
      <c r="D137" s="32">
        <f>+D34-D136</f>
        <v>690.79700000000003</v>
      </c>
      <c r="E137" s="33">
        <f t="shared" si="20"/>
        <v>0</v>
      </c>
      <c r="F137" s="32">
        <f>+F34-F136</f>
        <v>0</v>
      </c>
      <c r="G137" s="32">
        <f>+G34-G136</f>
        <v>3783.8654000000006</v>
      </c>
      <c r="H137" s="33">
        <f t="shared" si="21"/>
        <v>0</v>
      </c>
      <c r="I137" s="32">
        <f>+I34-I136</f>
        <v>0</v>
      </c>
      <c r="J137" s="32">
        <f>+J34-J136</f>
        <v>-3783.8654000000006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2">IF(C140=0,0,1-((C140-D140)/ABS(C140)))</f>
        <v>0</v>
      </c>
      <c r="F140" s="28">
        <v>0</v>
      </c>
      <c r="G140" s="28">
        <v>0</v>
      </c>
      <c r="H140" s="29">
        <f t="shared" ref="H140:H145" si="23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2"/>
        <v>0</v>
      </c>
      <c r="F141" s="28">
        <v>0</v>
      </c>
      <c r="G141" s="28">
        <v>0</v>
      </c>
      <c r="H141" s="29">
        <f t="shared" si="23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0</v>
      </c>
      <c r="E142" s="29">
        <f t="shared" si="22"/>
        <v>0</v>
      </c>
      <c r="F142" s="28">
        <v>0</v>
      </c>
      <c r="G142" s="28">
        <v>0</v>
      </c>
      <c r="H142" s="29">
        <f t="shared" si="23"/>
        <v>0</v>
      </c>
      <c r="I142" s="28">
        <v>0</v>
      </c>
      <c r="J142" s="28">
        <f>+I142-G142</f>
        <v>0</v>
      </c>
    </row>
    <row r="143" spans="1:10" x14ac:dyDescent="0.3">
      <c r="A143" s="57" t="s">
        <v>376</v>
      </c>
      <c r="B143" s="27" t="s">
        <v>251</v>
      </c>
      <c r="C143" s="28"/>
      <c r="D143" s="28"/>
      <c r="E143" s="29">
        <f t="shared" si="22"/>
        <v>0</v>
      </c>
      <c r="F143" s="28"/>
      <c r="G143" s="28"/>
      <c r="H143" s="29">
        <f t="shared" si="23"/>
        <v>0</v>
      </c>
      <c r="I143" s="28"/>
      <c r="J143" s="28"/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2"/>
        <v>0</v>
      </c>
      <c r="F144" s="28">
        <v>0</v>
      </c>
      <c r="G144" s="28">
        <v>0</v>
      </c>
      <c r="H144" s="29">
        <f t="shared" si="23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0</v>
      </c>
      <c r="D145" s="32">
        <f>SUM(D140:D144)</f>
        <v>0</v>
      </c>
      <c r="E145" s="33">
        <f t="shared" si="22"/>
        <v>0</v>
      </c>
      <c r="F145" s="32">
        <f>SUM(F140:F144)</f>
        <v>0</v>
      </c>
      <c r="G145" s="32">
        <f>SUM(G140:G144)</f>
        <v>0</v>
      </c>
      <c r="H145" s="33">
        <f t="shared" si="23"/>
        <v>0</v>
      </c>
      <c r="I145" s="32">
        <f>SUM(I140:I144)</f>
        <v>0</v>
      </c>
      <c r="J145" s="32">
        <f>SUM(J140:J144)</f>
        <v>0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0</v>
      </c>
      <c r="E147" s="29">
        <f t="shared" ref="E147:E152" si="24">IF(C147=0,0,1-((C147-D147)/ABS(C147)))</f>
        <v>0</v>
      </c>
      <c r="F147" s="28">
        <v>0</v>
      </c>
      <c r="G147" s="28">
        <v>0</v>
      </c>
      <c r="H147" s="29">
        <f t="shared" ref="H147:H152" si="25">IF(F147=0,0,1-((F147-G147)/ABS(F147)))</f>
        <v>0</v>
      </c>
      <c r="I147" s="28">
        <v>0</v>
      </c>
      <c r="J147" s="28">
        <f>+I147-G147</f>
        <v>0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4"/>
        <v>0</v>
      </c>
      <c r="F148" s="28">
        <v>0</v>
      </c>
      <c r="G148" s="28">
        <v>0</v>
      </c>
      <c r="H148" s="29">
        <f t="shared" si="25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0</v>
      </c>
      <c r="E149" s="29">
        <f t="shared" si="24"/>
        <v>0</v>
      </c>
      <c r="F149" s="28">
        <v>0</v>
      </c>
      <c r="G149" s="28">
        <v>0</v>
      </c>
      <c r="H149" s="29">
        <f t="shared" si="25"/>
        <v>0</v>
      </c>
      <c r="I149" s="28">
        <v>0</v>
      </c>
      <c r="J149" s="28">
        <f>+I149-G149</f>
        <v>0</v>
      </c>
    </row>
    <row r="150" spans="1:10" x14ac:dyDescent="0.3">
      <c r="A150" s="57" t="s">
        <v>381</v>
      </c>
      <c r="B150" s="27" t="s">
        <v>263</v>
      </c>
      <c r="C150" s="28"/>
      <c r="D150" s="28"/>
      <c r="E150" s="29">
        <f t="shared" si="24"/>
        <v>0</v>
      </c>
      <c r="F150" s="28"/>
      <c r="G150" s="28"/>
      <c r="H150" s="29">
        <f t="shared" si="25"/>
        <v>0</v>
      </c>
      <c r="I150" s="28"/>
      <c r="J150" s="28"/>
    </row>
    <row r="151" spans="1:10" x14ac:dyDescent="0.3">
      <c r="B151" s="24" t="s">
        <v>264</v>
      </c>
      <c r="C151" s="32">
        <f>SUM(C147:C150)</f>
        <v>0</v>
      </c>
      <c r="D151" s="32">
        <f>SUM(D147:D150)</f>
        <v>0</v>
      </c>
      <c r="E151" s="33">
        <f t="shared" si="24"/>
        <v>0</v>
      </c>
      <c r="F151" s="32">
        <f>SUM(F147:F150)</f>
        <v>0</v>
      </c>
      <c r="G151" s="32">
        <f>SUM(G147:G150)</f>
        <v>0</v>
      </c>
      <c r="H151" s="33">
        <f t="shared" si="25"/>
        <v>0</v>
      </c>
      <c r="I151" s="32">
        <f>SUM(I147:I150)</f>
        <v>0</v>
      </c>
      <c r="J151" s="32">
        <f>SUM(J147:J150)</f>
        <v>0</v>
      </c>
    </row>
    <row r="152" spans="1:10" x14ac:dyDescent="0.3">
      <c r="B152" s="24" t="s">
        <v>265</v>
      </c>
      <c r="C152" s="32">
        <f>+C137+C145-C151</f>
        <v>0</v>
      </c>
      <c r="D152" s="32">
        <f>+D137+D145-D151</f>
        <v>690.79700000000003</v>
      </c>
      <c r="E152" s="33">
        <f t="shared" si="24"/>
        <v>0</v>
      </c>
      <c r="F152" s="32">
        <f>+F137+F145-F151</f>
        <v>0</v>
      </c>
      <c r="G152" s="32">
        <f>+G137+G145-G151</f>
        <v>3783.8654000000006</v>
      </c>
      <c r="H152" s="33">
        <f t="shared" si="25"/>
        <v>0</v>
      </c>
      <c r="I152" s="32">
        <f>+I137+I145-I151</f>
        <v>0</v>
      </c>
      <c r="J152" s="32">
        <f>+J137+J145-J151</f>
        <v>-3783.8654000000006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0</v>
      </c>
      <c r="D156" s="46">
        <f>+D152-D155</f>
        <v>690.79700000000003</v>
      </c>
      <c r="E156" s="47">
        <f>IF(C156=0,0,1-((C156-D156)/ABS(C156)))</f>
        <v>0</v>
      </c>
      <c r="F156" s="46">
        <f>+F152-F155</f>
        <v>0</v>
      </c>
      <c r="G156" s="46">
        <f>+G152-G155</f>
        <v>3783.8654000000006</v>
      </c>
      <c r="H156" s="47">
        <f>IF(F156=0,0,1-((F156-G156)/ABS(F156)))</f>
        <v>0</v>
      </c>
      <c r="I156" s="46">
        <f>+I152-I155</f>
        <v>0</v>
      </c>
      <c r="J156" s="46">
        <f>+J152-J155</f>
        <v>-3783.8654000000006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0</v>
      </c>
      <c r="D160" s="32">
        <f>+D137+D46+D66+D94+D95</f>
        <v>690.79700000000003</v>
      </c>
      <c r="E160" s="29">
        <f>IF(C160=0,0,1-((C160-D160)/ABS(C160)))</f>
        <v>0</v>
      </c>
      <c r="F160" s="32">
        <f>+F137+F46+F66+F94+F95</f>
        <v>0</v>
      </c>
      <c r="G160" s="32">
        <f>+G137+G46+G66+G94+G95</f>
        <v>3783.8654000000006</v>
      </c>
      <c r="H160" s="29">
        <f>IF(F160=0,0,1-((F160-G160)/ABS(F160)))</f>
        <v>0</v>
      </c>
      <c r="I160" s="32">
        <f>+I137+I46+I66+I94+I95</f>
        <v>0</v>
      </c>
      <c r="J160" s="32">
        <f>+J137+J46+J66+J94+J95</f>
        <v>-3783.8654000000006</v>
      </c>
    </row>
    <row r="161" spans="1:10" x14ac:dyDescent="0.3">
      <c r="A161" s="6"/>
      <c r="B161" s="24" t="s">
        <v>272</v>
      </c>
      <c r="C161" s="32">
        <f>+C41+C58+C90+C91+C98+C100</f>
        <v>0</v>
      </c>
      <c r="D161" s="32">
        <f>+D41+D58+D90+D91+D98+D100</f>
        <v>0</v>
      </c>
      <c r="E161" s="29">
        <f>IF(C161=0,0,1-((C161-D161)/ABS(C161)))</f>
        <v>0</v>
      </c>
      <c r="F161" s="32">
        <f>+F41+F58+F90+F91+F98+F100</f>
        <v>0</v>
      </c>
      <c r="G161" s="32">
        <f>+G41+G58+G90+G91+G98+G100</f>
        <v>0</v>
      </c>
      <c r="H161" s="29">
        <f>IF(F161=0,0,1-((F161-G161)/ABS(F161)))</f>
        <v>0</v>
      </c>
      <c r="I161" s="32">
        <f>+I41+I58+I90+I91+I98+I100</f>
        <v>0</v>
      </c>
      <c r="J161" s="32">
        <f>+J41+J58+J90+J91+J98+J100</f>
        <v>0</v>
      </c>
    </row>
    <row r="162" spans="1:10" x14ac:dyDescent="0.3">
      <c r="A162" s="6"/>
      <c r="B162" s="24" t="s">
        <v>273</v>
      </c>
      <c r="C162" s="32">
        <f>+C42+C59+C92+C99+C101</f>
        <v>0</v>
      </c>
      <c r="D162" s="32">
        <f>+D42+D59+D92+D99+D101</f>
        <v>0</v>
      </c>
      <c r="E162" s="29">
        <f>IF(C162=0,0,1-((C162-D162)/ABS(C162)))</f>
        <v>0</v>
      </c>
      <c r="F162" s="32">
        <f>+F42+F59+F92+F99+F101</f>
        <v>0</v>
      </c>
      <c r="G162" s="32">
        <f>+G42+G59+G92+G99+G101</f>
        <v>0</v>
      </c>
      <c r="H162" s="29">
        <f>IF(F162=0,0,1-((F162-G162)/ABS(F162)))</f>
        <v>0</v>
      </c>
      <c r="I162" s="32">
        <f>+I42+I59+I92+I99+I101</f>
        <v>0</v>
      </c>
      <c r="J162" s="32">
        <f>+J42+J59+J92+J99+J101</f>
        <v>0</v>
      </c>
    </row>
    <row r="163" spans="1:10" x14ac:dyDescent="0.3">
      <c r="A163" s="6"/>
      <c r="B163" s="24" t="s">
        <v>274</v>
      </c>
      <c r="C163" s="32">
        <f>+C161+C162</f>
        <v>0</v>
      </c>
      <c r="D163" s="32">
        <f>+D161+D162</f>
        <v>0</v>
      </c>
      <c r="E163" s="29">
        <f>IF(C163=0,0,1-((C163-D163)/ABS(C163)))</f>
        <v>0</v>
      </c>
      <c r="F163" s="32">
        <f>+F161+F162</f>
        <v>0</v>
      </c>
      <c r="G163" s="32">
        <f>+G161+G162</f>
        <v>0</v>
      </c>
      <c r="H163" s="29">
        <f>IF(F163=0,0,1-((F163-G163)/ABS(F163)))</f>
        <v>0</v>
      </c>
      <c r="I163" s="32">
        <f>+I161+I162</f>
        <v>0</v>
      </c>
      <c r="J163" s="32">
        <f>+J161+J162</f>
        <v>0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3717C-66F4-4D51-98FB-9BD3FD0A6B7C}">
  <dimension ref="A1:K284"/>
  <sheetViews>
    <sheetView showGridLines="0" topLeftCell="A2" zoomScaleNormal="100" workbookViewId="0">
      <pane xSplit="2" ySplit="5" topLeftCell="D73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A92" sqref="A92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0" t="s">
        <v>383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384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0</v>
      </c>
      <c r="D9" s="28">
        <v>0</v>
      </c>
      <c r="E9" s="29">
        <f>IF(C9=0,0,1-((C9-D9)/ABS(C9)))</f>
        <v>0</v>
      </c>
      <c r="F9" s="28">
        <v>0</v>
      </c>
      <c r="G9" s="28">
        <v>0</v>
      </c>
      <c r="H9" s="29">
        <f t="shared" ref="H9:H19" si="0">IF(F9=0,0,1-((F9-G9)/ABS(F9)))</f>
        <v>0</v>
      </c>
      <c r="I9" s="28">
        <v>0</v>
      </c>
      <c r="J9" s="28">
        <f>+I9-G9</f>
        <v>0</v>
      </c>
    </row>
    <row r="10" spans="1:11" x14ac:dyDescent="0.3">
      <c r="A10" s="65" t="s">
        <v>278</v>
      </c>
      <c r="B10" s="27" t="s">
        <v>17</v>
      </c>
      <c r="C10" s="28">
        <v>0</v>
      </c>
      <c r="D10" s="28">
        <v>0</v>
      </c>
      <c r="E10" s="29">
        <f>IF(C10=0,0,1-((C10-D10)/ABS(C10)))</f>
        <v>0</v>
      </c>
      <c r="F10" s="28">
        <v>0</v>
      </c>
      <c r="G10" s="28">
        <v>0</v>
      </c>
      <c r="H10" s="29">
        <f t="shared" si="0"/>
        <v>0</v>
      </c>
      <c r="I10" s="28">
        <v>0</v>
      </c>
      <c r="J10" s="28">
        <f t="shared" ref="J10:J19" si="1">+I10-G10</f>
        <v>0</v>
      </c>
    </row>
    <row r="11" spans="1:11" x14ac:dyDescent="0.3">
      <c r="A11" s="65" t="s">
        <v>279</v>
      </c>
      <c r="B11" s="27" t="s">
        <v>19</v>
      </c>
      <c r="C11" s="28">
        <v>0</v>
      </c>
      <c r="D11" s="28">
        <v>0</v>
      </c>
      <c r="E11" s="29">
        <f t="shared" ref="E11:E20" si="2">IF(C11=0,0,1-((C11-D11)/ABS(C11)))</f>
        <v>0</v>
      </c>
      <c r="F11" s="28">
        <v>0</v>
      </c>
      <c r="G11" s="28">
        <v>0</v>
      </c>
      <c r="H11" s="29">
        <f t="shared" si="0"/>
        <v>0</v>
      </c>
      <c r="I11" s="28">
        <v>0</v>
      </c>
      <c r="J11" s="28">
        <f t="shared" si="1"/>
        <v>0</v>
      </c>
    </row>
    <row r="12" spans="1:11" x14ac:dyDescent="0.3">
      <c r="A12" s="65" t="s">
        <v>280</v>
      </c>
      <c r="B12" s="27" t="s">
        <v>21</v>
      </c>
      <c r="C12" s="28">
        <v>0</v>
      </c>
      <c r="D12" s="28">
        <v>0</v>
      </c>
      <c r="E12" s="29">
        <f>IF(C12=0,0,1-((C12-D12-D13)/ABS(C12)))</f>
        <v>0</v>
      </c>
      <c r="F12" s="28">
        <v>0</v>
      </c>
      <c r="G12" s="28">
        <v>0</v>
      </c>
      <c r="H12" s="29">
        <f>IF(F12=0,0,1-((F12-G12-G13)/ABS(F12)))</f>
        <v>0</v>
      </c>
      <c r="I12" s="28">
        <v>0</v>
      </c>
      <c r="J12" s="28">
        <f>+I12-G12</f>
        <v>0</v>
      </c>
    </row>
    <row r="13" spans="1:11" x14ac:dyDescent="0.3">
      <c r="A13" s="65" t="s">
        <v>281</v>
      </c>
      <c r="B13" s="27" t="s">
        <v>23</v>
      </c>
      <c r="C13" s="28">
        <v>0</v>
      </c>
      <c r="D13" s="28">
        <v>0</v>
      </c>
      <c r="E13" s="29">
        <f t="shared" ref="E13" si="3">IF(C13=0,0,1-((C13-D13)/ABS(C13)))</f>
        <v>0</v>
      </c>
      <c r="F13" s="28">
        <v>0</v>
      </c>
      <c r="G13" s="28">
        <v>0</v>
      </c>
      <c r="H13" s="29">
        <f t="shared" ref="H13" si="4">IF(F13=0,0,1-((F13-G13)/ABS(F13)))</f>
        <v>0</v>
      </c>
      <c r="I13" s="28">
        <v>0</v>
      </c>
      <c r="J13" s="28">
        <f t="shared" ref="J13" si="5">+I13-G13</f>
        <v>0</v>
      </c>
      <c r="K13" s="30"/>
    </row>
    <row r="14" spans="1:11" x14ac:dyDescent="0.3">
      <c r="A14" s="65" t="s">
        <v>282</v>
      </c>
      <c r="B14" s="27" t="s">
        <v>25</v>
      </c>
      <c r="C14" s="28">
        <v>0</v>
      </c>
      <c r="D14" s="28">
        <v>0</v>
      </c>
      <c r="E14" s="29">
        <f t="shared" si="2"/>
        <v>0</v>
      </c>
      <c r="F14" s="28">
        <v>0</v>
      </c>
      <c r="G14" s="28">
        <v>0</v>
      </c>
      <c r="H14" s="29">
        <f t="shared" si="0"/>
        <v>0</v>
      </c>
      <c r="I14" s="28">
        <v>0</v>
      </c>
      <c r="J14" s="28">
        <f t="shared" si="1"/>
        <v>0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0</v>
      </c>
      <c r="D16" s="28">
        <v>0</v>
      </c>
      <c r="E16" s="29">
        <f>IF(C16=0,0,1-((C16-D16)/ABS(C16)))</f>
        <v>0</v>
      </c>
      <c r="F16" s="28">
        <v>0</v>
      </c>
      <c r="G16" s="28">
        <v>0</v>
      </c>
      <c r="H16" s="29">
        <f>IF(F16=0,0,1-((F16-G16)/ABS(F16)))</f>
        <v>0</v>
      </c>
      <c r="I16" s="28">
        <v>0</v>
      </c>
      <c r="J16" s="28">
        <f>+I16-G16</f>
        <v>0</v>
      </c>
    </row>
    <row r="17" spans="1:10" x14ac:dyDescent="0.3">
      <c r="A17" s="65" t="s">
        <v>284</v>
      </c>
      <c r="B17" s="27" t="s">
        <v>31</v>
      </c>
      <c r="C17" s="28">
        <v>0</v>
      </c>
      <c r="D17" s="28">
        <v>0</v>
      </c>
      <c r="E17" s="29">
        <f t="shared" si="2"/>
        <v>0</v>
      </c>
      <c r="F17" s="28">
        <v>0</v>
      </c>
      <c r="G17" s="28">
        <v>0</v>
      </c>
      <c r="H17" s="29">
        <f t="shared" si="0"/>
        <v>0</v>
      </c>
      <c r="I17" s="28">
        <v>0</v>
      </c>
      <c r="J17" s="28">
        <f t="shared" si="1"/>
        <v>0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0</v>
      </c>
      <c r="D19" s="28">
        <v>0</v>
      </c>
      <c r="E19" s="29">
        <f t="shared" si="2"/>
        <v>0</v>
      </c>
      <c r="F19" s="28">
        <v>0</v>
      </c>
      <c r="G19" s="28">
        <v>0</v>
      </c>
      <c r="H19" s="29">
        <f t="shared" si="0"/>
        <v>0</v>
      </c>
      <c r="I19" s="28">
        <v>0</v>
      </c>
      <c r="J19" s="28">
        <f t="shared" si="1"/>
        <v>0</v>
      </c>
    </row>
    <row r="20" spans="1:10" x14ac:dyDescent="0.3">
      <c r="B20" s="24" t="s">
        <v>13</v>
      </c>
      <c r="C20" s="32">
        <f>SUM(C9:C19)</f>
        <v>0</v>
      </c>
      <c r="D20" s="32">
        <f>SUM(D9:D19)</f>
        <v>0</v>
      </c>
      <c r="E20" s="33">
        <f t="shared" si="2"/>
        <v>0</v>
      </c>
      <c r="F20" s="32">
        <f>SUM(F9:F19)</f>
        <v>0</v>
      </c>
      <c r="G20" s="32">
        <f>SUM(G9:G19)</f>
        <v>0</v>
      </c>
      <c r="H20" s="33">
        <f>IF(F20=0,0,1-((F20-G20)/ABS(F20)))</f>
        <v>0</v>
      </c>
      <c r="I20" s="32">
        <f>SUM(I9:I19)</f>
        <v>0</v>
      </c>
      <c r="J20" s="32">
        <f>SUM(J9:J19)</f>
        <v>0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idden="1" x14ac:dyDescent="0.3">
      <c r="B27" s="24" t="s">
        <v>44</v>
      </c>
      <c r="C27" s="32">
        <f>+C20+C25+C26</f>
        <v>0</v>
      </c>
      <c r="D27" s="32">
        <f>+D20+D25+D26</f>
        <v>0</v>
      </c>
      <c r="E27" s="29">
        <f>IF(C27=0,0,1-((C27-D27)/ABS(C27)))</f>
        <v>0</v>
      </c>
      <c r="F27" s="32">
        <f>+F20+F25+F26</f>
        <v>0</v>
      </c>
      <c r="G27" s="32">
        <f>+G20+G25+G26</f>
        <v>0</v>
      </c>
      <c r="H27" s="29">
        <f>IF(F27=0,0,1-((F27-G27)/ABS(F27)))</f>
        <v>0</v>
      </c>
      <c r="I27" s="32">
        <f>+I20+I25+I26</f>
        <v>0</v>
      </c>
      <c r="J27" s="32">
        <f>+J20+J25+J26</f>
        <v>0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0</v>
      </c>
      <c r="D29" s="28">
        <v>0</v>
      </c>
      <c r="E29" s="29">
        <f t="shared" ref="E29:E34" si="6">IF(C29=0,0,1-((C29-D29)/ABS(C29)))</f>
        <v>0</v>
      </c>
      <c r="F29" s="28">
        <v>0</v>
      </c>
      <c r="G29" s="28">
        <v>0</v>
      </c>
      <c r="H29" s="29">
        <f t="shared" ref="H29:H34" si="7">IF(F29=0,0,1-((F29-G29)/ABS(F29)))</f>
        <v>0</v>
      </c>
      <c r="I29" s="28">
        <v>0</v>
      </c>
      <c r="J29" s="28">
        <f>+I29-G29</f>
        <v>0</v>
      </c>
    </row>
    <row r="30" spans="1:10" x14ac:dyDescent="0.3">
      <c r="A30" s="57" t="s">
        <v>286</v>
      </c>
      <c r="B30" s="27" t="s">
        <v>49</v>
      </c>
      <c r="C30" s="28">
        <v>0</v>
      </c>
      <c r="D30" s="28">
        <v>0</v>
      </c>
      <c r="E30" s="29">
        <f t="shared" si="6"/>
        <v>0</v>
      </c>
      <c r="F30" s="28">
        <v>0</v>
      </c>
      <c r="G30" s="28">
        <v>0</v>
      </c>
      <c r="H30" s="29">
        <f t="shared" si="7"/>
        <v>0</v>
      </c>
      <c r="I30" s="28">
        <v>0</v>
      </c>
      <c r="J30" s="28">
        <f>+I30-G30</f>
        <v>0</v>
      </c>
    </row>
    <row r="31" spans="1:10" x14ac:dyDescent="0.3">
      <c r="A31" s="57" t="s">
        <v>287</v>
      </c>
      <c r="B31" s="27" t="s">
        <v>51</v>
      </c>
      <c r="C31" s="28">
        <v>0</v>
      </c>
      <c r="D31" s="28">
        <v>0</v>
      </c>
      <c r="E31" s="29">
        <f t="shared" si="6"/>
        <v>0</v>
      </c>
      <c r="F31" s="28">
        <v>0</v>
      </c>
      <c r="G31" s="28">
        <v>0</v>
      </c>
      <c r="H31" s="29">
        <f t="shared" si="7"/>
        <v>0</v>
      </c>
      <c r="I31" s="28">
        <v>0</v>
      </c>
      <c r="J31" s="28">
        <f>+I31-G31</f>
        <v>0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6"/>
        <v>0</v>
      </c>
      <c r="F32" s="28">
        <v>0</v>
      </c>
      <c r="G32" s="28">
        <v>0</v>
      </c>
      <c r="H32" s="29">
        <f t="shared" si="7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0</v>
      </c>
      <c r="D33" s="32">
        <f>SUM(D29:D32)</f>
        <v>0</v>
      </c>
      <c r="E33" s="33">
        <f t="shared" si="6"/>
        <v>0</v>
      </c>
      <c r="F33" s="32">
        <f>SUM(F29:F32)</f>
        <v>0</v>
      </c>
      <c r="G33" s="32">
        <f>SUM(G29:G32)</f>
        <v>0</v>
      </c>
      <c r="H33" s="33">
        <f t="shared" si="7"/>
        <v>0</v>
      </c>
      <c r="I33" s="32">
        <f>SUM(I29:I32)</f>
        <v>0</v>
      </c>
      <c r="J33" s="32">
        <f>SUM(J29:J32)</f>
        <v>0</v>
      </c>
    </row>
    <row r="34" spans="1:10" x14ac:dyDescent="0.3">
      <c r="B34" s="24" t="s">
        <v>55</v>
      </c>
      <c r="C34" s="32">
        <f>+C27-C33</f>
        <v>0</v>
      </c>
      <c r="D34" s="32">
        <f>+D27-D33</f>
        <v>0</v>
      </c>
      <c r="E34" s="33">
        <f t="shared" si="6"/>
        <v>0</v>
      </c>
      <c r="F34" s="32">
        <f>+F27-F33</f>
        <v>0</v>
      </c>
      <c r="G34" s="32">
        <f>+G27-G33</f>
        <v>0</v>
      </c>
      <c r="H34" s="33">
        <f t="shared" si="7"/>
        <v>0</v>
      </c>
      <c r="I34" s="32">
        <f>+I27-I33</f>
        <v>0</v>
      </c>
      <c r="J34" s="32">
        <f>+J27-J33</f>
        <v>0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0</v>
      </c>
      <c r="D37" s="28">
        <v>0</v>
      </c>
      <c r="E37" s="29">
        <f>IF(C37=0,0,1-((C37-D37)/ABS(C37)))</f>
        <v>0</v>
      </c>
      <c r="F37" s="28">
        <v>0</v>
      </c>
      <c r="G37" s="28">
        <v>0</v>
      </c>
      <c r="H37" s="29">
        <f>IF(F37=0,0,1-((F37-G37)/ABS(F37)))</f>
        <v>0</v>
      </c>
      <c r="I37" s="28">
        <v>0</v>
      </c>
      <c r="J37" s="28">
        <f>+I37-G37</f>
        <v>0</v>
      </c>
    </row>
    <row r="38" spans="1:10" s="35" customFormat="1" x14ac:dyDescent="0.3">
      <c r="A38" s="67"/>
      <c r="B38" s="24" t="s">
        <v>60</v>
      </c>
      <c r="C38" s="40">
        <f>SUM(C37)</f>
        <v>0</v>
      </c>
      <c r="D38" s="40">
        <f>SUM(D37)</f>
        <v>0</v>
      </c>
      <c r="E38" s="29">
        <f>IF(C38=0,0,1-((C38-D38)/ABS(C38)))</f>
        <v>0</v>
      </c>
      <c r="F38" s="41">
        <f>SUM(F37)</f>
        <v>0</v>
      </c>
      <c r="G38" s="40">
        <f>SUM(G37)</f>
        <v>0</v>
      </c>
      <c r="H38" s="29">
        <f>IF(F38=0,0,1-((F38-G38)/ABS(F38)))</f>
        <v>0</v>
      </c>
      <c r="I38" s="41">
        <f>SUM(I37)</f>
        <v>0</v>
      </c>
      <c r="J38" s="41">
        <f>SUM(J37)</f>
        <v>0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0</v>
      </c>
      <c r="D41" s="28">
        <v>0</v>
      </c>
      <c r="E41" s="29">
        <f t="shared" ref="E41:E54" si="8">IF(C41=0,0,1-((C41-D41)/ABS(C41)))</f>
        <v>0</v>
      </c>
      <c r="F41" s="28">
        <v>0</v>
      </c>
      <c r="G41" s="28">
        <v>0</v>
      </c>
      <c r="H41" s="29">
        <f t="shared" ref="H41:H54" si="9">IF(F41=0,0,1-((F41-G41)/ABS(F41)))</f>
        <v>0</v>
      </c>
      <c r="I41" s="28">
        <v>0</v>
      </c>
      <c r="J41" s="28">
        <f t="shared" ref="J41:J55" si="10">+I41-G41</f>
        <v>0</v>
      </c>
    </row>
    <row r="42" spans="1:10" x14ac:dyDescent="0.3">
      <c r="A42" s="68" t="s">
        <v>291</v>
      </c>
      <c r="B42" s="27" t="s">
        <v>65</v>
      </c>
      <c r="C42" s="28">
        <v>0</v>
      </c>
      <c r="D42" s="28">
        <v>0</v>
      </c>
      <c r="E42" s="29">
        <f t="shared" si="8"/>
        <v>0</v>
      </c>
      <c r="F42" s="28">
        <v>0</v>
      </c>
      <c r="G42" s="28">
        <v>0</v>
      </c>
      <c r="H42" s="29">
        <f t="shared" si="9"/>
        <v>0</v>
      </c>
      <c r="I42" s="28">
        <v>0</v>
      </c>
      <c r="J42" s="28">
        <f t="shared" si="10"/>
        <v>0</v>
      </c>
    </row>
    <row r="43" spans="1:10" x14ac:dyDescent="0.3">
      <c r="A43" s="57" t="s">
        <v>292</v>
      </c>
      <c r="B43" s="27" t="s">
        <v>67</v>
      </c>
      <c r="C43" s="28">
        <v>0</v>
      </c>
      <c r="D43" s="28">
        <v>0</v>
      </c>
      <c r="E43" s="29">
        <f t="shared" si="8"/>
        <v>0</v>
      </c>
      <c r="F43" s="28">
        <v>0</v>
      </c>
      <c r="G43" s="28">
        <v>0</v>
      </c>
      <c r="H43" s="29">
        <f t="shared" si="9"/>
        <v>0</v>
      </c>
      <c r="I43" s="28">
        <v>0</v>
      </c>
      <c r="J43" s="28">
        <f t="shared" si="10"/>
        <v>0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8"/>
        <v>0</v>
      </c>
      <c r="F44" s="28">
        <v>0</v>
      </c>
      <c r="G44" s="28">
        <v>0</v>
      </c>
      <c r="H44" s="29">
        <f t="shared" si="9"/>
        <v>0</v>
      </c>
      <c r="I44" s="28">
        <v>0</v>
      </c>
      <c r="J44" s="28">
        <f t="shared" si="10"/>
        <v>0</v>
      </c>
    </row>
    <row r="45" spans="1:10" x14ac:dyDescent="0.3">
      <c r="A45" s="65" t="s">
        <v>293</v>
      </c>
      <c r="B45" s="27" t="s">
        <v>71</v>
      </c>
      <c r="C45" s="28">
        <v>0</v>
      </c>
      <c r="D45" s="28">
        <v>0</v>
      </c>
      <c r="E45" s="29">
        <f t="shared" si="8"/>
        <v>0</v>
      </c>
      <c r="F45" s="28">
        <v>0</v>
      </c>
      <c r="G45" s="28">
        <v>0</v>
      </c>
      <c r="H45" s="29">
        <f t="shared" si="9"/>
        <v>0</v>
      </c>
      <c r="I45" s="28">
        <v>0</v>
      </c>
      <c r="J45" s="28">
        <f t="shared" si="10"/>
        <v>0</v>
      </c>
    </row>
    <row r="46" spans="1:10" x14ac:dyDescent="0.3">
      <c r="A46" s="57" t="s">
        <v>294</v>
      </c>
      <c r="B46" s="27" t="s">
        <v>73</v>
      </c>
      <c r="C46" s="28">
        <v>0</v>
      </c>
      <c r="D46" s="28">
        <v>0</v>
      </c>
      <c r="E46" s="29">
        <f t="shared" si="8"/>
        <v>0</v>
      </c>
      <c r="F46" s="28">
        <v>0</v>
      </c>
      <c r="G46" s="28">
        <v>0</v>
      </c>
      <c r="H46" s="29">
        <f t="shared" si="9"/>
        <v>0</v>
      </c>
      <c r="I46" s="28">
        <v>0</v>
      </c>
      <c r="J46" s="28">
        <f t="shared" si="10"/>
        <v>0</v>
      </c>
    </row>
    <row r="47" spans="1:10" x14ac:dyDescent="0.3">
      <c r="A47" s="57" t="s">
        <v>74</v>
      </c>
      <c r="B47" s="27" t="s">
        <v>75</v>
      </c>
      <c r="C47" s="28">
        <v>0</v>
      </c>
      <c r="D47" s="28">
        <v>0</v>
      </c>
      <c r="E47" s="29">
        <f t="shared" si="8"/>
        <v>0</v>
      </c>
      <c r="F47" s="28">
        <v>0</v>
      </c>
      <c r="G47" s="28">
        <v>0</v>
      </c>
      <c r="H47" s="29">
        <f t="shared" si="9"/>
        <v>0</v>
      </c>
      <c r="I47" s="28">
        <v>0</v>
      </c>
      <c r="J47" s="28">
        <f t="shared" si="10"/>
        <v>0</v>
      </c>
    </row>
    <row r="48" spans="1:10" x14ac:dyDescent="0.3">
      <c r="A48" s="57" t="s">
        <v>295</v>
      </c>
      <c r="B48" s="27" t="s">
        <v>77</v>
      </c>
      <c r="C48" s="28">
        <v>0</v>
      </c>
      <c r="D48" s="28">
        <v>0</v>
      </c>
      <c r="E48" s="29">
        <f t="shared" si="8"/>
        <v>0</v>
      </c>
      <c r="F48" s="28">
        <v>0</v>
      </c>
      <c r="G48" s="28">
        <v>0</v>
      </c>
      <c r="H48" s="29">
        <f t="shared" si="9"/>
        <v>0</v>
      </c>
      <c r="I48" s="28">
        <v>0</v>
      </c>
      <c r="J48" s="28">
        <f t="shared" si="10"/>
        <v>0</v>
      </c>
    </row>
    <row r="49" spans="1:10" x14ac:dyDescent="0.3">
      <c r="A49" s="67">
        <v>5295950300</v>
      </c>
      <c r="B49" s="27" t="s">
        <v>79</v>
      </c>
      <c r="C49" s="28">
        <v>0</v>
      </c>
      <c r="D49" s="28">
        <v>0</v>
      </c>
      <c r="E49" s="29">
        <f t="shared" si="8"/>
        <v>0</v>
      </c>
      <c r="F49" s="28">
        <v>0</v>
      </c>
      <c r="G49" s="28">
        <v>0</v>
      </c>
      <c r="H49" s="29">
        <f t="shared" si="9"/>
        <v>0</v>
      </c>
      <c r="I49" s="28">
        <v>0</v>
      </c>
      <c r="J49" s="28">
        <f t="shared" si="10"/>
        <v>0</v>
      </c>
    </row>
    <row r="50" spans="1:10" x14ac:dyDescent="0.3">
      <c r="A50" s="57" t="s">
        <v>296</v>
      </c>
      <c r="B50" s="27" t="s">
        <v>81</v>
      </c>
      <c r="C50" s="28">
        <v>0</v>
      </c>
      <c r="D50" s="28">
        <v>0</v>
      </c>
      <c r="E50" s="29">
        <f t="shared" si="8"/>
        <v>0</v>
      </c>
      <c r="F50" s="28">
        <v>0</v>
      </c>
      <c r="G50" s="28">
        <v>0</v>
      </c>
      <c r="H50" s="29">
        <f t="shared" si="9"/>
        <v>0</v>
      </c>
      <c r="I50" s="28">
        <v>0</v>
      </c>
      <c r="J50" s="28">
        <f t="shared" si="10"/>
        <v>0</v>
      </c>
    </row>
    <row r="51" spans="1:10" x14ac:dyDescent="0.3">
      <c r="A51" s="65" t="s">
        <v>297</v>
      </c>
      <c r="B51" s="27" t="s">
        <v>83</v>
      </c>
      <c r="C51" s="28">
        <v>0</v>
      </c>
      <c r="D51" s="28">
        <v>0</v>
      </c>
      <c r="E51" s="29">
        <f t="shared" si="8"/>
        <v>0</v>
      </c>
      <c r="F51" s="28">
        <v>0</v>
      </c>
      <c r="G51" s="28">
        <v>0</v>
      </c>
      <c r="H51" s="29">
        <f t="shared" si="9"/>
        <v>0</v>
      </c>
      <c r="I51" s="28">
        <v>0</v>
      </c>
      <c r="J51" s="28">
        <f t="shared" si="10"/>
        <v>0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8"/>
        <v>0</v>
      </c>
      <c r="F52" s="28">
        <v>0</v>
      </c>
      <c r="G52" s="28">
        <v>0</v>
      </c>
      <c r="H52" s="29">
        <f t="shared" si="9"/>
        <v>0</v>
      </c>
      <c r="I52" s="28">
        <v>0</v>
      </c>
      <c r="J52" s="28">
        <f t="shared" si="10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8"/>
        <v>0</v>
      </c>
      <c r="F53" s="28">
        <v>0</v>
      </c>
      <c r="G53" s="28">
        <v>0</v>
      </c>
      <c r="H53" s="29">
        <f t="shared" si="9"/>
        <v>0</v>
      </c>
      <c r="I53" s="28">
        <v>0</v>
      </c>
      <c r="J53" s="28">
        <f t="shared" si="10"/>
        <v>0</v>
      </c>
    </row>
    <row r="54" spans="1:10" x14ac:dyDescent="0.3">
      <c r="A54" s="57" t="s">
        <v>298</v>
      </c>
      <c r="B54" s="27" t="s">
        <v>89</v>
      </c>
      <c r="C54" s="28">
        <v>0</v>
      </c>
      <c r="D54" s="28">
        <v>0</v>
      </c>
      <c r="E54" s="29">
        <f t="shared" si="8"/>
        <v>0</v>
      </c>
      <c r="F54" s="28">
        <v>0</v>
      </c>
      <c r="G54" s="28">
        <v>0</v>
      </c>
      <c r="H54" s="29">
        <f t="shared" si="9"/>
        <v>0</v>
      </c>
      <c r="I54" s="28">
        <v>0</v>
      </c>
      <c r="J54" s="28">
        <f t="shared" si="10"/>
        <v>0</v>
      </c>
    </row>
    <row r="55" spans="1:10" x14ac:dyDescent="0.3">
      <c r="A55" s="65">
        <v>5299100000</v>
      </c>
      <c r="B55" s="27" t="s">
        <v>91</v>
      </c>
      <c r="C55" s="28">
        <v>0</v>
      </c>
      <c r="D55" s="28">
        <v>0</v>
      </c>
      <c r="E55" s="29">
        <f>IF(C55=0,0,1-((C55-D55)/ABS(C55)))</f>
        <v>0</v>
      </c>
      <c r="F55" s="28">
        <v>0</v>
      </c>
      <c r="G55" s="28">
        <v>0</v>
      </c>
      <c r="H55" s="29">
        <f>IF(F55=0,0,1-((F55-G55)/ABS(F55)))</f>
        <v>0</v>
      </c>
      <c r="I55" s="28">
        <v>0</v>
      </c>
      <c r="J55" s="28">
        <f t="shared" si="10"/>
        <v>0</v>
      </c>
    </row>
    <row r="56" spans="1:10" s="35" customFormat="1" x14ac:dyDescent="0.3">
      <c r="A56" s="67"/>
      <c r="B56" s="24" t="s">
        <v>92</v>
      </c>
      <c r="C56" s="41">
        <f>SUM(C40:C55)</f>
        <v>0</v>
      </c>
      <c r="D56" s="41">
        <f>SUM(D40:D55)</f>
        <v>0</v>
      </c>
      <c r="E56" s="33">
        <f>IF(C56=0,0,1-((C56-D56)/ABS(C56)))</f>
        <v>0</v>
      </c>
      <c r="F56" s="41">
        <f>SUM(F40:F55)</f>
        <v>0</v>
      </c>
      <c r="G56" s="41">
        <f>SUM(G40:G55)</f>
        <v>0</v>
      </c>
      <c r="H56" s="33">
        <f>IF(F56=0,0,1-((F56-G56)/ABS(F56)))</f>
        <v>0</v>
      </c>
      <c r="I56" s="41">
        <f>SUM(I40:I55)</f>
        <v>0</v>
      </c>
      <c r="J56" s="41">
        <f>SUM(J40:J55)</f>
        <v>0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0</v>
      </c>
      <c r="D58" s="28">
        <v>0</v>
      </c>
      <c r="E58" s="29">
        <f t="shared" ref="E58:E87" si="11">IF(C58=0,0,1-((C58-D58)/ABS(C58)))</f>
        <v>0</v>
      </c>
      <c r="F58" s="28">
        <v>0</v>
      </c>
      <c r="G58" s="28">
        <v>0</v>
      </c>
      <c r="H58" s="29">
        <f t="shared" ref="H58:H87" si="12">IF(F58=0,0,1-((F58-G58)/ABS(F58)))</f>
        <v>0</v>
      </c>
      <c r="I58" s="28">
        <v>0</v>
      </c>
      <c r="J58" s="28">
        <f t="shared" ref="J58:J85" si="13">+I58-G58</f>
        <v>0</v>
      </c>
    </row>
    <row r="59" spans="1:10" x14ac:dyDescent="0.3">
      <c r="A59" s="68" t="s">
        <v>300</v>
      </c>
      <c r="B59" s="27" t="s">
        <v>97</v>
      </c>
      <c r="C59" s="28">
        <v>0</v>
      </c>
      <c r="D59" s="28">
        <v>0</v>
      </c>
      <c r="E59" s="29">
        <f t="shared" si="11"/>
        <v>0</v>
      </c>
      <c r="F59" s="28">
        <v>0</v>
      </c>
      <c r="G59" s="28">
        <v>0</v>
      </c>
      <c r="H59" s="29">
        <f t="shared" si="12"/>
        <v>0</v>
      </c>
      <c r="I59" s="28">
        <v>0</v>
      </c>
      <c r="J59" s="28">
        <f t="shared" si="13"/>
        <v>0</v>
      </c>
    </row>
    <row r="60" spans="1:10" x14ac:dyDescent="0.3">
      <c r="A60" s="57" t="s">
        <v>301</v>
      </c>
      <c r="B60" s="27" t="s">
        <v>99</v>
      </c>
      <c r="C60" s="28">
        <v>0</v>
      </c>
      <c r="D60" s="28">
        <v>0</v>
      </c>
      <c r="E60" s="29">
        <f t="shared" si="11"/>
        <v>0</v>
      </c>
      <c r="F60" s="28">
        <v>0</v>
      </c>
      <c r="G60" s="28">
        <v>0</v>
      </c>
      <c r="H60" s="29">
        <f t="shared" si="12"/>
        <v>0</v>
      </c>
      <c r="I60" s="28">
        <v>0</v>
      </c>
      <c r="J60" s="28">
        <f t="shared" si="13"/>
        <v>0</v>
      </c>
    </row>
    <row r="61" spans="1:10" x14ac:dyDescent="0.3">
      <c r="A61" s="57" t="s">
        <v>302</v>
      </c>
      <c r="B61" s="27" t="s">
        <v>101</v>
      </c>
      <c r="C61" s="28">
        <v>0</v>
      </c>
      <c r="D61" s="28">
        <v>0</v>
      </c>
      <c r="E61" s="29">
        <f t="shared" si="11"/>
        <v>0</v>
      </c>
      <c r="F61" s="28">
        <v>0</v>
      </c>
      <c r="G61" s="28">
        <v>0</v>
      </c>
      <c r="H61" s="29">
        <f t="shared" si="12"/>
        <v>0</v>
      </c>
      <c r="I61" s="28">
        <v>0</v>
      </c>
      <c r="J61" s="28">
        <f t="shared" si="13"/>
        <v>0</v>
      </c>
    </row>
    <row r="62" spans="1:10" x14ac:dyDescent="0.3">
      <c r="A62" s="57" t="s">
        <v>303</v>
      </c>
      <c r="B62" s="27" t="s">
        <v>103</v>
      </c>
      <c r="C62" s="28">
        <v>0</v>
      </c>
      <c r="D62" s="28">
        <v>0</v>
      </c>
      <c r="E62" s="29">
        <f t="shared" si="11"/>
        <v>0</v>
      </c>
      <c r="F62" s="28">
        <v>0</v>
      </c>
      <c r="G62" s="28">
        <v>0</v>
      </c>
      <c r="H62" s="29">
        <f t="shared" si="12"/>
        <v>0</v>
      </c>
      <c r="I62" s="28">
        <v>0</v>
      </c>
      <c r="J62" s="28">
        <f t="shared" si="13"/>
        <v>0</v>
      </c>
    </row>
    <row r="63" spans="1:10" x14ac:dyDescent="0.3">
      <c r="A63" s="57" t="s">
        <v>304</v>
      </c>
      <c r="B63" s="27" t="s">
        <v>305</v>
      </c>
      <c r="C63" s="28">
        <v>0</v>
      </c>
      <c r="D63" s="28">
        <v>0</v>
      </c>
      <c r="E63" s="29">
        <f t="shared" si="11"/>
        <v>0</v>
      </c>
      <c r="F63" s="28">
        <v>0</v>
      </c>
      <c r="G63" s="28">
        <v>0</v>
      </c>
      <c r="H63" s="29">
        <f t="shared" si="12"/>
        <v>0</v>
      </c>
      <c r="I63" s="28">
        <v>0</v>
      </c>
      <c r="J63" s="28">
        <f t="shared" si="13"/>
        <v>0</v>
      </c>
    </row>
    <row r="64" spans="1:10" x14ac:dyDescent="0.3">
      <c r="A64" s="57" t="s">
        <v>306</v>
      </c>
      <c r="B64" s="27" t="s">
        <v>107</v>
      </c>
      <c r="C64" s="28">
        <v>0</v>
      </c>
      <c r="D64" s="28">
        <v>0</v>
      </c>
      <c r="E64" s="29">
        <f t="shared" si="11"/>
        <v>0</v>
      </c>
      <c r="F64" s="28">
        <v>0</v>
      </c>
      <c r="G64" s="28">
        <v>0</v>
      </c>
      <c r="H64" s="29">
        <f t="shared" si="12"/>
        <v>0</v>
      </c>
      <c r="I64" s="28">
        <v>0</v>
      </c>
      <c r="J64" s="28">
        <f t="shared" si="13"/>
        <v>0</v>
      </c>
    </row>
    <row r="65" spans="1:10" x14ac:dyDescent="0.3">
      <c r="A65" s="57" t="s">
        <v>108</v>
      </c>
      <c r="B65" s="27" t="s">
        <v>109</v>
      </c>
      <c r="C65" s="28">
        <v>0</v>
      </c>
      <c r="D65" s="28">
        <v>0</v>
      </c>
      <c r="E65" s="29">
        <f t="shared" si="11"/>
        <v>0</v>
      </c>
      <c r="F65" s="28">
        <v>0</v>
      </c>
      <c r="G65" s="28">
        <v>0</v>
      </c>
      <c r="H65" s="29">
        <f t="shared" si="12"/>
        <v>0</v>
      </c>
      <c r="I65" s="28">
        <v>0</v>
      </c>
      <c r="J65" s="28">
        <f t="shared" si="13"/>
        <v>0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11"/>
        <v>0</v>
      </c>
      <c r="F66" s="28">
        <v>0</v>
      </c>
      <c r="G66" s="28">
        <v>0</v>
      </c>
      <c r="H66" s="29">
        <f t="shared" si="12"/>
        <v>0</v>
      </c>
      <c r="I66" s="28">
        <v>0</v>
      </c>
      <c r="J66" s="28">
        <f t="shared" si="13"/>
        <v>0</v>
      </c>
    </row>
    <row r="67" spans="1:10" x14ac:dyDescent="0.3">
      <c r="A67" s="57" t="s">
        <v>307</v>
      </c>
      <c r="B67" s="27" t="s">
        <v>113</v>
      </c>
      <c r="C67" s="28">
        <v>0</v>
      </c>
      <c r="D67" s="28">
        <v>0</v>
      </c>
      <c r="E67" s="29">
        <f t="shared" si="11"/>
        <v>0</v>
      </c>
      <c r="F67" s="28">
        <v>0</v>
      </c>
      <c r="G67" s="28">
        <v>0</v>
      </c>
      <c r="H67" s="29">
        <f t="shared" si="12"/>
        <v>0</v>
      </c>
      <c r="I67" s="28">
        <v>0</v>
      </c>
      <c r="J67" s="28">
        <f t="shared" si="13"/>
        <v>0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11"/>
        <v>0</v>
      </c>
      <c r="F68" s="28">
        <v>0</v>
      </c>
      <c r="G68" s="28">
        <v>0</v>
      </c>
      <c r="H68" s="29">
        <f t="shared" si="12"/>
        <v>0</v>
      </c>
      <c r="I68" s="28">
        <v>0</v>
      </c>
      <c r="J68" s="28">
        <f t="shared" si="13"/>
        <v>0</v>
      </c>
    </row>
    <row r="69" spans="1:10" x14ac:dyDescent="0.3">
      <c r="A69" s="57" t="s">
        <v>309</v>
      </c>
      <c r="B69" s="27" t="s">
        <v>117</v>
      </c>
      <c r="C69" s="28">
        <v>0</v>
      </c>
      <c r="D69" s="28">
        <v>0</v>
      </c>
      <c r="E69" s="29">
        <f t="shared" si="11"/>
        <v>0</v>
      </c>
      <c r="F69" s="28">
        <v>0</v>
      </c>
      <c r="G69" s="28">
        <v>0</v>
      </c>
      <c r="H69" s="29">
        <f t="shared" si="12"/>
        <v>0</v>
      </c>
      <c r="I69" s="28">
        <v>0</v>
      </c>
      <c r="J69" s="28">
        <f t="shared" si="13"/>
        <v>0</v>
      </c>
    </row>
    <row r="70" spans="1:10" x14ac:dyDescent="0.3">
      <c r="A70" s="57" t="s">
        <v>310</v>
      </c>
      <c r="B70" s="27" t="s">
        <v>119</v>
      </c>
      <c r="C70" s="28">
        <v>0</v>
      </c>
      <c r="D70" s="28">
        <v>0</v>
      </c>
      <c r="E70" s="29">
        <f t="shared" si="11"/>
        <v>0</v>
      </c>
      <c r="F70" s="28">
        <v>0</v>
      </c>
      <c r="G70" s="28">
        <v>0</v>
      </c>
      <c r="H70" s="29">
        <f t="shared" si="12"/>
        <v>0</v>
      </c>
      <c r="I70" s="28">
        <v>0</v>
      </c>
      <c r="J70" s="28">
        <f t="shared" si="13"/>
        <v>0</v>
      </c>
    </row>
    <row r="71" spans="1:10" x14ac:dyDescent="0.3">
      <c r="A71" s="65" t="s">
        <v>311</v>
      </c>
      <c r="B71" s="27" t="s">
        <v>121</v>
      </c>
      <c r="C71" s="28">
        <v>0</v>
      </c>
      <c r="D71" s="28">
        <v>0</v>
      </c>
      <c r="E71" s="29">
        <f t="shared" si="11"/>
        <v>0</v>
      </c>
      <c r="F71" s="28">
        <v>0</v>
      </c>
      <c r="G71" s="28">
        <v>0</v>
      </c>
      <c r="H71" s="29">
        <f t="shared" si="12"/>
        <v>0</v>
      </c>
      <c r="I71" s="28">
        <v>0</v>
      </c>
      <c r="J71" s="28">
        <f t="shared" si="13"/>
        <v>0</v>
      </c>
    </row>
    <row r="72" spans="1:10" x14ac:dyDescent="0.3">
      <c r="A72" s="57" t="s">
        <v>312</v>
      </c>
      <c r="B72" s="27" t="s">
        <v>123</v>
      </c>
      <c r="C72" s="28">
        <v>0</v>
      </c>
      <c r="D72" s="28">
        <v>0</v>
      </c>
      <c r="E72" s="29">
        <f t="shared" si="11"/>
        <v>0</v>
      </c>
      <c r="F72" s="28">
        <v>0</v>
      </c>
      <c r="G72" s="28">
        <v>0</v>
      </c>
      <c r="H72" s="29">
        <f t="shared" si="12"/>
        <v>0</v>
      </c>
      <c r="I72" s="28">
        <v>0</v>
      </c>
      <c r="J72" s="28">
        <f t="shared" si="13"/>
        <v>0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11"/>
        <v>0</v>
      </c>
      <c r="F73" s="28">
        <v>0</v>
      </c>
      <c r="G73" s="28">
        <v>0</v>
      </c>
      <c r="H73" s="29">
        <f t="shared" si="12"/>
        <v>0</v>
      </c>
      <c r="I73" s="28">
        <v>0</v>
      </c>
      <c r="J73" s="28">
        <f t="shared" si="13"/>
        <v>0</v>
      </c>
    </row>
    <row r="74" spans="1:10" x14ac:dyDescent="0.3">
      <c r="A74" s="57" t="s">
        <v>313</v>
      </c>
      <c r="B74" s="27" t="s">
        <v>127</v>
      </c>
      <c r="C74" s="28">
        <v>0</v>
      </c>
      <c r="D74" s="28">
        <v>0</v>
      </c>
      <c r="E74" s="29">
        <f t="shared" si="11"/>
        <v>0</v>
      </c>
      <c r="F74" s="28">
        <v>0</v>
      </c>
      <c r="G74" s="28">
        <v>0</v>
      </c>
      <c r="H74" s="29">
        <f t="shared" si="12"/>
        <v>0</v>
      </c>
      <c r="I74" s="28">
        <v>0</v>
      </c>
      <c r="J74" s="28">
        <f t="shared" si="13"/>
        <v>0</v>
      </c>
    </row>
    <row r="75" spans="1:10" x14ac:dyDescent="0.3">
      <c r="A75" s="57" t="s">
        <v>314</v>
      </c>
      <c r="B75" s="27" t="s">
        <v>129</v>
      </c>
      <c r="C75" s="28">
        <v>0</v>
      </c>
      <c r="D75" s="28">
        <v>1700</v>
      </c>
      <c r="E75" s="29">
        <f t="shared" si="11"/>
        <v>0</v>
      </c>
      <c r="F75" s="28">
        <v>0</v>
      </c>
      <c r="G75" s="28">
        <v>3400</v>
      </c>
      <c r="H75" s="29">
        <f t="shared" si="12"/>
        <v>0</v>
      </c>
      <c r="I75" s="28">
        <v>0</v>
      </c>
      <c r="J75" s="28">
        <f t="shared" si="13"/>
        <v>-3400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11"/>
        <v>0</v>
      </c>
      <c r="F76" s="28">
        <v>0</v>
      </c>
      <c r="G76" s="28">
        <v>0</v>
      </c>
      <c r="H76" s="29">
        <f t="shared" si="12"/>
        <v>0</v>
      </c>
      <c r="I76" s="28">
        <v>0</v>
      </c>
      <c r="J76" s="28">
        <f t="shared" si="13"/>
        <v>0</v>
      </c>
    </row>
    <row r="77" spans="1:10" x14ac:dyDescent="0.3">
      <c r="A77" s="57" t="s">
        <v>316</v>
      </c>
      <c r="B77" s="27" t="s">
        <v>133</v>
      </c>
      <c r="C77" s="28">
        <v>0</v>
      </c>
      <c r="D77" s="28">
        <v>0</v>
      </c>
      <c r="E77" s="29">
        <f t="shared" si="11"/>
        <v>0</v>
      </c>
      <c r="F77" s="28">
        <v>0</v>
      </c>
      <c r="G77" s="28">
        <v>0</v>
      </c>
      <c r="H77" s="29">
        <f t="shared" si="12"/>
        <v>0</v>
      </c>
      <c r="I77" s="28">
        <v>0</v>
      </c>
      <c r="J77" s="28">
        <f t="shared" si="13"/>
        <v>0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11"/>
        <v>0</v>
      </c>
      <c r="F78" s="28">
        <v>0</v>
      </c>
      <c r="G78" s="28">
        <v>0</v>
      </c>
      <c r="H78" s="29">
        <f t="shared" si="12"/>
        <v>0</v>
      </c>
      <c r="I78" s="28">
        <v>0</v>
      </c>
      <c r="J78" s="28">
        <f t="shared" si="13"/>
        <v>0</v>
      </c>
    </row>
    <row r="79" spans="1:10" x14ac:dyDescent="0.3">
      <c r="A79" s="57" t="s">
        <v>318</v>
      </c>
      <c r="B79" s="27" t="s">
        <v>137</v>
      </c>
      <c r="C79" s="28">
        <v>0</v>
      </c>
      <c r="D79" s="28">
        <v>0</v>
      </c>
      <c r="E79" s="29">
        <f t="shared" si="11"/>
        <v>0</v>
      </c>
      <c r="F79" s="28">
        <v>0</v>
      </c>
      <c r="G79" s="28">
        <v>0</v>
      </c>
      <c r="H79" s="29">
        <f t="shared" si="12"/>
        <v>0</v>
      </c>
      <c r="I79" s="28">
        <v>0</v>
      </c>
      <c r="J79" s="28">
        <f t="shared" si="13"/>
        <v>0</v>
      </c>
    </row>
    <row r="80" spans="1:10" x14ac:dyDescent="0.3">
      <c r="A80" s="65" t="s">
        <v>319</v>
      </c>
      <c r="B80" s="27" t="s">
        <v>139</v>
      </c>
      <c r="C80" s="28">
        <v>0</v>
      </c>
      <c r="D80" s="28">
        <v>0</v>
      </c>
      <c r="E80" s="29">
        <f t="shared" si="11"/>
        <v>0</v>
      </c>
      <c r="F80" s="28">
        <v>0</v>
      </c>
      <c r="G80" s="28">
        <v>0</v>
      </c>
      <c r="H80" s="29">
        <f t="shared" si="12"/>
        <v>0</v>
      </c>
      <c r="I80" s="28">
        <v>0</v>
      </c>
      <c r="J80" s="28">
        <f t="shared" si="13"/>
        <v>0</v>
      </c>
    </row>
    <row r="81" spans="1:10" x14ac:dyDescent="0.3">
      <c r="A81" s="57" t="s">
        <v>320</v>
      </c>
      <c r="B81" s="27" t="s">
        <v>141</v>
      </c>
      <c r="C81" s="28">
        <v>0</v>
      </c>
      <c r="D81" s="28">
        <v>0</v>
      </c>
      <c r="E81" s="29">
        <f t="shared" si="11"/>
        <v>0</v>
      </c>
      <c r="F81" s="28">
        <v>0</v>
      </c>
      <c r="G81" s="28">
        <v>0</v>
      </c>
      <c r="H81" s="29">
        <f t="shared" si="12"/>
        <v>0</v>
      </c>
      <c r="I81" s="28">
        <v>0</v>
      </c>
      <c r="J81" s="28">
        <f t="shared" si="13"/>
        <v>0</v>
      </c>
    </row>
    <row r="82" spans="1:10" x14ac:dyDescent="0.3">
      <c r="A82" s="57" t="s">
        <v>321</v>
      </c>
      <c r="B82" s="27" t="s">
        <v>143</v>
      </c>
      <c r="C82" s="28">
        <v>0</v>
      </c>
      <c r="D82" s="28">
        <v>0</v>
      </c>
      <c r="E82" s="29">
        <f t="shared" si="11"/>
        <v>0</v>
      </c>
      <c r="F82" s="28">
        <v>0</v>
      </c>
      <c r="G82" s="28">
        <v>0</v>
      </c>
      <c r="H82" s="29">
        <f t="shared" si="12"/>
        <v>0</v>
      </c>
      <c r="I82" s="28">
        <v>0</v>
      </c>
      <c r="J82" s="28">
        <f t="shared" si="13"/>
        <v>0</v>
      </c>
    </row>
    <row r="83" spans="1:10" x14ac:dyDescent="0.3">
      <c r="A83" s="57" t="s">
        <v>322</v>
      </c>
      <c r="B83" s="27" t="s">
        <v>145</v>
      </c>
      <c r="C83" s="28">
        <v>0</v>
      </c>
      <c r="D83" s="28">
        <v>0</v>
      </c>
      <c r="E83" s="29">
        <f t="shared" si="11"/>
        <v>0</v>
      </c>
      <c r="F83" s="28">
        <v>0</v>
      </c>
      <c r="G83" s="28">
        <v>0</v>
      </c>
      <c r="H83" s="29">
        <f t="shared" si="12"/>
        <v>0</v>
      </c>
      <c r="I83" s="28">
        <v>0</v>
      </c>
      <c r="J83" s="28">
        <f t="shared" si="13"/>
        <v>0</v>
      </c>
    </row>
    <row r="84" spans="1:10" x14ac:dyDescent="0.3">
      <c r="A84" s="65" t="s">
        <v>323</v>
      </c>
      <c r="B84" s="27" t="s">
        <v>147</v>
      </c>
      <c r="C84" s="28">
        <v>0</v>
      </c>
      <c r="D84" s="28">
        <v>0</v>
      </c>
      <c r="E84" s="29">
        <f t="shared" si="11"/>
        <v>0</v>
      </c>
      <c r="F84" s="28">
        <v>0</v>
      </c>
      <c r="G84" s="28">
        <v>0</v>
      </c>
      <c r="H84" s="29">
        <f t="shared" si="12"/>
        <v>0</v>
      </c>
      <c r="I84" s="28">
        <v>0</v>
      </c>
      <c r="J84" s="28">
        <f t="shared" si="13"/>
        <v>0</v>
      </c>
    </row>
    <row r="85" spans="1:10" x14ac:dyDescent="0.3">
      <c r="A85" s="57" t="s">
        <v>324</v>
      </c>
      <c r="B85" s="27" t="s">
        <v>149</v>
      </c>
      <c r="C85" s="28">
        <v>0</v>
      </c>
      <c r="D85" s="28">
        <v>0</v>
      </c>
      <c r="E85" s="29">
        <f t="shared" si="11"/>
        <v>0</v>
      </c>
      <c r="F85" s="28">
        <v>0</v>
      </c>
      <c r="G85" s="28">
        <v>0</v>
      </c>
      <c r="H85" s="29">
        <f t="shared" si="12"/>
        <v>0</v>
      </c>
      <c r="I85" s="28">
        <v>0</v>
      </c>
      <c r="J85" s="28">
        <f t="shared" si="13"/>
        <v>0</v>
      </c>
    </row>
    <row r="86" spans="1:10" x14ac:dyDescent="0.3">
      <c r="B86" s="24" t="s">
        <v>150</v>
      </c>
      <c r="C86" s="32">
        <f>SUM(C58:C85)</f>
        <v>0</v>
      </c>
      <c r="D86" s="32">
        <f>SUM(D58:D85)</f>
        <v>1700</v>
      </c>
      <c r="E86" s="33">
        <f t="shared" si="11"/>
        <v>0</v>
      </c>
      <c r="F86" s="32">
        <f>SUM(F58:F85)</f>
        <v>0</v>
      </c>
      <c r="G86" s="32">
        <f>SUM(G58:G85)</f>
        <v>3400</v>
      </c>
      <c r="H86" s="33">
        <f t="shared" si="12"/>
        <v>0</v>
      </c>
      <c r="I86" s="32">
        <f>SUM(I58:I85)</f>
        <v>0</v>
      </c>
      <c r="J86" s="32">
        <f>SUM(J58:J85)</f>
        <v>-3400</v>
      </c>
    </row>
    <row r="87" spans="1:10" s="35" customFormat="1" x14ac:dyDescent="0.3">
      <c r="A87" s="67"/>
      <c r="B87" s="24" t="s">
        <v>151</v>
      </c>
      <c r="C87" s="41">
        <f>+C86+C56+C38</f>
        <v>0</v>
      </c>
      <c r="D87" s="41">
        <f>+D86+D56+D38</f>
        <v>1700</v>
      </c>
      <c r="E87" s="33">
        <f t="shared" si="11"/>
        <v>0</v>
      </c>
      <c r="F87" s="41">
        <f>+F86+F56+F38</f>
        <v>0</v>
      </c>
      <c r="G87" s="41">
        <f>+G86+G56+G38</f>
        <v>3400</v>
      </c>
      <c r="H87" s="33">
        <f t="shared" si="12"/>
        <v>0</v>
      </c>
      <c r="I87" s="41">
        <f>+I86+I56+I38</f>
        <v>0</v>
      </c>
      <c r="J87" s="41">
        <f>+J86+J56+J38</f>
        <v>-3400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37579</v>
      </c>
      <c r="D90" s="28">
        <v>46275.872000000003</v>
      </c>
      <c r="E90" s="29">
        <f t="shared" ref="E90:E96" si="14">IF(C90=0,0,1-((C90-D90)/ABS(C90)))</f>
        <v>1.2314290428164667</v>
      </c>
      <c r="F90" s="28">
        <v>189502</v>
      </c>
      <c r="G90" s="28">
        <v>193706.81899999999</v>
      </c>
      <c r="H90" s="29">
        <f t="shared" ref="H90:H96" si="15">IF(F90=0,0,1-((F90-G90)/ABS(F90)))</f>
        <v>1.022188784287237</v>
      </c>
      <c r="I90" s="28">
        <v>447988</v>
      </c>
      <c r="J90" s="28">
        <f t="shared" ref="J90:J95" si="16">+I90-G90</f>
        <v>254281.18100000001</v>
      </c>
    </row>
    <row r="91" spans="1:10" x14ac:dyDescent="0.3">
      <c r="A91" s="65">
        <v>5105180100</v>
      </c>
      <c r="B91" s="27" t="s">
        <v>157</v>
      </c>
      <c r="C91" s="28">
        <v>5176</v>
      </c>
      <c r="D91" s="28">
        <v>6035.5060000000003</v>
      </c>
      <c r="E91" s="29">
        <f t="shared" si="14"/>
        <v>1.166056027820711</v>
      </c>
      <c r="F91" s="28">
        <v>25936</v>
      </c>
      <c r="G91" s="28">
        <v>23113.409</v>
      </c>
      <c r="H91" s="29">
        <f t="shared" si="15"/>
        <v>0.89117092072794568</v>
      </c>
      <c r="I91" s="28">
        <v>61755</v>
      </c>
      <c r="J91" s="28">
        <f t="shared" si="16"/>
        <v>38641.591</v>
      </c>
    </row>
    <row r="92" spans="1:10" x14ac:dyDescent="0.3">
      <c r="A92" s="68" t="s">
        <v>158</v>
      </c>
      <c r="B92" s="27" t="s">
        <v>159</v>
      </c>
      <c r="C92" s="28">
        <v>15810</v>
      </c>
      <c r="D92" s="28">
        <v>20456.063999999998</v>
      </c>
      <c r="E92" s="29">
        <f t="shared" si="14"/>
        <v>1.2938686907020873</v>
      </c>
      <c r="F92" s="28">
        <v>79659</v>
      </c>
      <c r="G92" s="28">
        <v>75623.895000000004</v>
      </c>
      <c r="H92" s="29">
        <f t="shared" si="15"/>
        <v>0.94934527172070959</v>
      </c>
      <c r="I92" s="28">
        <v>188485</v>
      </c>
      <c r="J92" s="28">
        <f t="shared" si="16"/>
        <v>112861.105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6"/>
        <v>0</v>
      </c>
    </row>
    <row r="94" spans="1:10" x14ac:dyDescent="0.3">
      <c r="A94" s="57" t="s">
        <v>326</v>
      </c>
      <c r="B94" s="27" t="s">
        <v>163</v>
      </c>
      <c r="C94" s="28">
        <v>2741</v>
      </c>
      <c r="D94" s="28">
        <v>2150.4794200000001</v>
      </c>
      <c r="E94" s="29">
        <f t="shared" si="14"/>
        <v>0.78456016782196281</v>
      </c>
      <c r="F94" s="28">
        <v>14389</v>
      </c>
      <c r="G94" s="28">
        <v>11404.301529999999</v>
      </c>
      <c r="H94" s="29">
        <f t="shared" si="15"/>
        <v>0.79257082007088742</v>
      </c>
      <c r="I94" s="28">
        <v>29780</v>
      </c>
      <c r="J94" s="28">
        <f t="shared" si="16"/>
        <v>18375.698470000003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4"/>
        <v>0</v>
      </c>
      <c r="F95" s="28">
        <v>0</v>
      </c>
      <c r="G95" s="28">
        <v>0</v>
      </c>
      <c r="H95" s="29">
        <f t="shared" si="15"/>
        <v>0</v>
      </c>
      <c r="I95" s="28">
        <v>0</v>
      </c>
      <c r="J95" s="28">
        <f t="shared" si="16"/>
        <v>0</v>
      </c>
    </row>
    <row r="96" spans="1:10" x14ac:dyDescent="0.3">
      <c r="B96" s="24" t="s">
        <v>166</v>
      </c>
      <c r="C96" s="32">
        <f>SUM(C90:C95)</f>
        <v>61306</v>
      </c>
      <c r="D96" s="32">
        <f>SUM(D90:D95)</f>
        <v>74917.921420000013</v>
      </c>
      <c r="E96" s="33">
        <f t="shared" si="14"/>
        <v>1.2220324506573583</v>
      </c>
      <c r="F96" s="32">
        <f>SUM(F90:F95)</f>
        <v>309486</v>
      </c>
      <c r="G96" s="32">
        <f>SUM(G90:G95)</f>
        <v>303848.42453000002</v>
      </c>
      <c r="H96" s="33">
        <f t="shared" si="15"/>
        <v>0.98178406948941155</v>
      </c>
      <c r="I96" s="32">
        <f>SUM(I90:I95)</f>
        <v>728008</v>
      </c>
      <c r="J96" s="32">
        <f>SUM(J90:J95)</f>
        <v>424159.57546999998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4223</v>
      </c>
      <c r="D98" s="28">
        <v>3547.328</v>
      </c>
      <c r="E98" s="29">
        <f t="shared" ref="E98:E128" si="17">IF(C98=0,0,1-((C98-D98)/ABS(C98)))</f>
        <v>0.84000189438787598</v>
      </c>
      <c r="F98" s="28">
        <v>22201</v>
      </c>
      <c r="G98" s="28">
        <v>19106.21</v>
      </c>
      <c r="H98" s="29">
        <f t="shared" ref="H98:H128" si="18">IF(F98=0,0,1-((F98-G98)/ABS(F98)))</f>
        <v>0.86060132426467273</v>
      </c>
      <c r="I98" s="28">
        <v>53078</v>
      </c>
      <c r="J98" s="28">
        <f t="shared" ref="J98:J128" si="19">+I98-G98</f>
        <v>33971.79</v>
      </c>
    </row>
    <row r="99" spans="1:10" x14ac:dyDescent="0.3">
      <c r="A99" s="57" t="s">
        <v>328</v>
      </c>
      <c r="B99" s="27" t="s">
        <v>329</v>
      </c>
      <c r="C99" s="28">
        <v>3400</v>
      </c>
      <c r="D99" s="28">
        <v>736.62400000000002</v>
      </c>
      <c r="E99" s="29">
        <f t="shared" si="17"/>
        <v>0.21665411764705877</v>
      </c>
      <c r="F99" s="28">
        <v>17874</v>
      </c>
      <c r="G99" s="28">
        <v>22640.9</v>
      </c>
      <c r="H99" s="29">
        <f t="shared" si="18"/>
        <v>1.2666946402595951</v>
      </c>
      <c r="I99" s="28">
        <v>42731</v>
      </c>
      <c r="J99" s="28">
        <f t="shared" si="19"/>
        <v>20090.099999999999</v>
      </c>
    </row>
    <row r="100" spans="1:10" x14ac:dyDescent="0.3">
      <c r="A100" s="57" t="s">
        <v>330</v>
      </c>
      <c r="B100" s="27" t="s">
        <v>173</v>
      </c>
      <c r="C100" s="28">
        <v>68746</v>
      </c>
      <c r="D100" s="28">
        <v>69774.044999999998</v>
      </c>
      <c r="E100" s="29">
        <f t="shared" si="17"/>
        <v>1.014954251883746</v>
      </c>
      <c r="F100" s="28">
        <v>336979</v>
      </c>
      <c r="G100" s="28">
        <v>330172.98800000001</v>
      </c>
      <c r="H100" s="29">
        <f t="shared" si="18"/>
        <v>0.97980286011887985</v>
      </c>
      <c r="I100" s="28">
        <v>829415</v>
      </c>
      <c r="J100" s="28">
        <f t="shared" si="19"/>
        <v>499242.01199999999</v>
      </c>
    </row>
    <row r="101" spans="1:10" x14ac:dyDescent="0.3">
      <c r="A101" s="57" t="s">
        <v>331</v>
      </c>
      <c r="B101" s="27" t="s">
        <v>332</v>
      </c>
      <c r="C101" s="28">
        <v>35103</v>
      </c>
      <c r="D101" s="28">
        <v>32537.591</v>
      </c>
      <c r="E101" s="29">
        <f t="shared" si="17"/>
        <v>0.92691767085434296</v>
      </c>
      <c r="F101" s="28">
        <v>172195</v>
      </c>
      <c r="G101" s="28">
        <v>144557.25200000001</v>
      </c>
      <c r="H101" s="29">
        <f t="shared" si="18"/>
        <v>0.83949738378001693</v>
      </c>
      <c r="I101" s="28">
        <v>423424</v>
      </c>
      <c r="J101" s="28">
        <f t="shared" si="19"/>
        <v>278866.74800000002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7"/>
        <v>0</v>
      </c>
      <c r="F102" s="28">
        <v>300</v>
      </c>
      <c r="G102" s="28">
        <v>240</v>
      </c>
      <c r="H102" s="29">
        <f t="shared" si="18"/>
        <v>0.8</v>
      </c>
      <c r="I102" s="28">
        <v>840</v>
      </c>
      <c r="J102" s="28">
        <f t="shared" si="19"/>
        <v>600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7"/>
        <v>0</v>
      </c>
      <c r="F103" s="28">
        <v>0</v>
      </c>
      <c r="G103" s="28">
        <v>0</v>
      </c>
      <c r="H103" s="29">
        <f t="shared" si="18"/>
        <v>0</v>
      </c>
      <c r="I103" s="28">
        <v>0</v>
      </c>
      <c r="J103" s="28">
        <f t="shared" si="19"/>
        <v>0</v>
      </c>
    </row>
    <row r="104" spans="1:10" x14ac:dyDescent="0.3">
      <c r="A104" s="57" t="s">
        <v>335</v>
      </c>
      <c r="B104" s="27" t="s">
        <v>336</v>
      </c>
      <c r="C104" s="28">
        <v>1081</v>
      </c>
      <c r="D104" s="28">
        <v>1229.963</v>
      </c>
      <c r="E104" s="29">
        <f t="shared" si="17"/>
        <v>1.1378011100832561</v>
      </c>
      <c r="F104" s="28">
        <v>5405</v>
      </c>
      <c r="G104" s="28">
        <v>5735.7105899999997</v>
      </c>
      <c r="H104" s="29">
        <f t="shared" si="18"/>
        <v>1.0611860481036077</v>
      </c>
      <c r="I104" s="28">
        <v>12972</v>
      </c>
      <c r="J104" s="28">
        <f t="shared" si="19"/>
        <v>7236.2894100000003</v>
      </c>
    </row>
    <row r="105" spans="1:10" x14ac:dyDescent="0.3">
      <c r="A105" s="65" t="s">
        <v>337</v>
      </c>
      <c r="B105" s="27" t="s">
        <v>183</v>
      </c>
      <c r="C105" s="28">
        <v>4457</v>
      </c>
      <c r="D105" s="28">
        <v>3598.8980000000001</v>
      </c>
      <c r="E105" s="29">
        <f t="shared" si="17"/>
        <v>0.8074709445815571</v>
      </c>
      <c r="F105" s="28">
        <v>22285</v>
      </c>
      <c r="G105" s="28">
        <v>21092.580999999998</v>
      </c>
      <c r="H105" s="29">
        <f t="shared" si="18"/>
        <v>0.94649230424052044</v>
      </c>
      <c r="I105" s="28">
        <v>53484</v>
      </c>
      <c r="J105" s="28">
        <f t="shared" si="19"/>
        <v>32391.419000000002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7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7"/>
        <v>0</v>
      </c>
      <c r="F107" s="28">
        <v>0</v>
      </c>
      <c r="G107" s="28">
        <v>0</v>
      </c>
      <c r="H107" s="29">
        <f t="shared" si="18"/>
        <v>0</v>
      </c>
      <c r="I107" s="28">
        <v>0</v>
      </c>
      <c r="J107" s="28">
        <f t="shared" si="19"/>
        <v>0</v>
      </c>
    </row>
    <row r="108" spans="1:10" x14ac:dyDescent="0.3">
      <c r="A108" s="57" t="s">
        <v>340</v>
      </c>
      <c r="B108" s="27" t="s">
        <v>341</v>
      </c>
      <c r="C108" s="28">
        <v>801</v>
      </c>
      <c r="D108" s="28">
        <v>2455.1979999999999</v>
      </c>
      <c r="E108" s="29">
        <f t="shared" si="17"/>
        <v>3.0651660424469411</v>
      </c>
      <c r="F108" s="28">
        <v>4005</v>
      </c>
      <c r="G108" s="28">
        <v>10436.403</v>
      </c>
      <c r="H108" s="29">
        <f t="shared" si="18"/>
        <v>2.6058434456928841</v>
      </c>
      <c r="I108" s="28">
        <v>9612</v>
      </c>
      <c r="J108" s="28">
        <f t="shared" si="19"/>
        <v>-824.40300000000025</v>
      </c>
    </row>
    <row r="109" spans="1:10" x14ac:dyDescent="0.3">
      <c r="A109" s="57" t="s">
        <v>342</v>
      </c>
      <c r="B109" s="27" t="s">
        <v>343</v>
      </c>
      <c r="C109" s="28">
        <v>1050</v>
      </c>
      <c r="D109" s="28">
        <v>1060.5</v>
      </c>
      <c r="E109" s="29">
        <f t="shared" si="17"/>
        <v>1.01</v>
      </c>
      <c r="F109" s="28">
        <v>5250</v>
      </c>
      <c r="G109" s="28">
        <v>6156.5</v>
      </c>
      <c r="H109" s="29">
        <f t="shared" si="18"/>
        <v>1.1726666666666667</v>
      </c>
      <c r="I109" s="28">
        <v>12600</v>
      </c>
      <c r="J109" s="28">
        <f t="shared" si="19"/>
        <v>6443.5</v>
      </c>
    </row>
    <row r="110" spans="1:10" x14ac:dyDescent="0.3">
      <c r="A110" s="57" t="s">
        <v>344</v>
      </c>
      <c r="B110" s="27" t="s">
        <v>345</v>
      </c>
      <c r="C110" s="28">
        <v>102</v>
      </c>
      <c r="D110" s="28">
        <v>58.365000000000002</v>
      </c>
      <c r="E110" s="29">
        <f t="shared" si="17"/>
        <v>0.57220588235294123</v>
      </c>
      <c r="F110" s="28">
        <v>510</v>
      </c>
      <c r="G110" s="28">
        <v>681.20799999999997</v>
      </c>
      <c r="H110" s="29">
        <f t="shared" si="18"/>
        <v>1.3357019607843137</v>
      </c>
      <c r="I110" s="28">
        <v>1224</v>
      </c>
      <c r="J110" s="28">
        <f t="shared" si="19"/>
        <v>542.79200000000003</v>
      </c>
    </row>
    <row r="111" spans="1:10" x14ac:dyDescent="0.3">
      <c r="A111" s="57" t="s">
        <v>346</v>
      </c>
      <c r="B111" s="27" t="s">
        <v>195</v>
      </c>
      <c r="C111" s="28">
        <v>5252</v>
      </c>
      <c r="D111" s="28">
        <v>4977.0209999999997</v>
      </c>
      <c r="E111" s="29">
        <f t="shared" si="17"/>
        <v>0.94764299314546829</v>
      </c>
      <c r="F111" s="28">
        <v>26260</v>
      </c>
      <c r="G111" s="28">
        <v>23215.252</v>
      </c>
      <c r="H111" s="29">
        <f t="shared" si="18"/>
        <v>0.88405376999238383</v>
      </c>
      <c r="I111" s="28">
        <v>63024</v>
      </c>
      <c r="J111" s="28">
        <f t="shared" si="19"/>
        <v>39808.748</v>
      </c>
    </row>
    <row r="112" spans="1:10" x14ac:dyDescent="0.3">
      <c r="A112" s="57" t="s">
        <v>347</v>
      </c>
      <c r="B112" s="27" t="s">
        <v>197</v>
      </c>
      <c r="C112" s="28">
        <v>573</v>
      </c>
      <c r="D112" s="28">
        <v>382.37799999999999</v>
      </c>
      <c r="E112" s="29">
        <f t="shared" si="17"/>
        <v>0.66732635253054107</v>
      </c>
      <c r="F112" s="28">
        <v>2865</v>
      </c>
      <c r="G112" s="28">
        <v>3219.67155</v>
      </c>
      <c r="H112" s="29">
        <f t="shared" si="18"/>
        <v>1.123794607329843</v>
      </c>
      <c r="I112" s="28">
        <v>6876</v>
      </c>
      <c r="J112" s="28">
        <f t="shared" si="19"/>
        <v>3656.32845</v>
      </c>
    </row>
    <row r="113" spans="1:10" x14ac:dyDescent="0.3">
      <c r="A113" s="57" t="s">
        <v>348</v>
      </c>
      <c r="B113" s="27" t="s">
        <v>199</v>
      </c>
      <c r="C113" s="28">
        <v>44348</v>
      </c>
      <c r="D113" s="28">
        <v>33675.453999999998</v>
      </c>
      <c r="E113" s="29">
        <f t="shared" si="17"/>
        <v>0.75934549472355006</v>
      </c>
      <c r="F113" s="28">
        <v>228211</v>
      </c>
      <c r="G113" s="28">
        <v>203989.054</v>
      </c>
      <c r="H113" s="29">
        <f t="shared" si="18"/>
        <v>0.89386161929091934</v>
      </c>
      <c r="I113" s="28">
        <v>552160</v>
      </c>
      <c r="J113" s="28">
        <f t="shared" si="19"/>
        <v>348170.946</v>
      </c>
    </row>
    <row r="114" spans="1:10" x14ac:dyDescent="0.3">
      <c r="A114" s="57" t="s">
        <v>349</v>
      </c>
      <c r="B114" s="27" t="s">
        <v>350</v>
      </c>
      <c r="C114" s="28">
        <v>21830</v>
      </c>
      <c r="D114" s="28">
        <v>17368.095000000001</v>
      </c>
      <c r="E114" s="29">
        <f>IF(C114=0,0,1-((C114-D114)/ABS(C114)))</f>
        <v>0.79560673385249658</v>
      </c>
      <c r="F114" s="28">
        <v>108439</v>
      </c>
      <c r="G114" s="28">
        <v>93899.884999999995</v>
      </c>
      <c r="H114" s="29">
        <f>IF(F114=0,0,1-((F114-G114)/ABS(F114)))</f>
        <v>0.86592356071155208</v>
      </c>
      <c r="I114" s="28">
        <v>263558</v>
      </c>
      <c r="J114" s="28">
        <f>+I114-G114</f>
        <v>169658.11499999999</v>
      </c>
    </row>
    <row r="115" spans="1:10" x14ac:dyDescent="0.3">
      <c r="A115" s="57" t="s">
        <v>351</v>
      </c>
      <c r="B115" s="27" t="s">
        <v>203</v>
      </c>
      <c r="C115" s="28">
        <v>1626</v>
      </c>
      <c r="D115" s="28">
        <v>0</v>
      </c>
      <c r="E115" s="29">
        <f t="shared" si="17"/>
        <v>0</v>
      </c>
      <c r="F115" s="28">
        <v>4878</v>
      </c>
      <c r="G115" s="28">
        <v>0</v>
      </c>
      <c r="H115" s="29">
        <f t="shared" si="18"/>
        <v>0</v>
      </c>
      <c r="I115" s="28">
        <v>16260</v>
      </c>
      <c r="J115" s="28">
        <f t="shared" si="19"/>
        <v>16260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7"/>
        <v>0</v>
      </c>
      <c r="F116" s="28">
        <v>0</v>
      </c>
      <c r="G116" s="28">
        <v>0</v>
      </c>
      <c r="H116" s="29">
        <f t="shared" si="18"/>
        <v>0</v>
      </c>
      <c r="I116" s="28">
        <v>0</v>
      </c>
      <c r="J116" s="28">
        <f t="shared" si="19"/>
        <v>0</v>
      </c>
    </row>
    <row r="117" spans="1:10" x14ac:dyDescent="0.3">
      <c r="A117" s="57" t="s">
        <v>353</v>
      </c>
      <c r="B117" s="27" t="s">
        <v>354</v>
      </c>
      <c r="C117" s="28">
        <v>635</v>
      </c>
      <c r="D117" s="28">
        <v>518.53754000000004</v>
      </c>
      <c r="E117" s="29">
        <f t="shared" si="17"/>
        <v>0.81659455118110236</v>
      </c>
      <c r="F117" s="28">
        <v>3175</v>
      </c>
      <c r="G117" s="28">
        <v>2347.2971400000001</v>
      </c>
      <c r="H117" s="29">
        <f t="shared" si="18"/>
        <v>0.73930618582677177</v>
      </c>
      <c r="I117" s="28">
        <v>7620</v>
      </c>
      <c r="J117" s="28">
        <f t="shared" si="19"/>
        <v>5272.7028599999994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7"/>
        <v>0</v>
      </c>
      <c r="F118" s="28">
        <v>0</v>
      </c>
      <c r="G118" s="28">
        <v>0</v>
      </c>
      <c r="H118" s="29">
        <f t="shared" si="18"/>
        <v>0</v>
      </c>
      <c r="I118" s="28">
        <v>0</v>
      </c>
      <c r="J118" s="28">
        <f t="shared" si="19"/>
        <v>0</v>
      </c>
    </row>
    <row r="119" spans="1:10" x14ac:dyDescent="0.3">
      <c r="A119" s="57" t="s">
        <v>356</v>
      </c>
      <c r="B119" s="27" t="s">
        <v>357</v>
      </c>
      <c r="C119" s="28">
        <v>600</v>
      </c>
      <c r="D119" s="28">
        <v>403.88799999999998</v>
      </c>
      <c r="E119" s="29">
        <f t="shared" si="17"/>
        <v>0.67314666666666656</v>
      </c>
      <c r="F119" s="28">
        <v>3000</v>
      </c>
      <c r="G119" s="28">
        <v>1902.7540800000002</v>
      </c>
      <c r="H119" s="29">
        <f t="shared" si="18"/>
        <v>0.63425136000000004</v>
      </c>
      <c r="I119" s="28">
        <v>7200</v>
      </c>
      <c r="J119" s="28">
        <f t="shared" si="19"/>
        <v>5297.2459199999994</v>
      </c>
    </row>
    <row r="120" spans="1:10" x14ac:dyDescent="0.3">
      <c r="A120" s="57" t="s">
        <v>358</v>
      </c>
      <c r="B120" s="27" t="s">
        <v>359</v>
      </c>
      <c r="C120" s="28">
        <v>411</v>
      </c>
      <c r="D120" s="28">
        <v>0</v>
      </c>
      <c r="E120" s="29">
        <f t="shared" si="17"/>
        <v>0</v>
      </c>
      <c r="F120" s="28">
        <v>2055</v>
      </c>
      <c r="G120" s="28">
        <v>1671.059</v>
      </c>
      <c r="H120" s="29">
        <f t="shared" si="18"/>
        <v>0.81316739659367399</v>
      </c>
      <c r="I120" s="28">
        <v>4932</v>
      </c>
      <c r="J120" s="28">
        <f t="shared" si="19"/>
        <v>3260.9409999999998</v>
      </c>
    </row>
    <row r="121" spans="1:10" x14ac:dyDescent="0.3">
      <c r="A121" s="57" t="s">
        <v>360</v>
      </c>
      <c r="B121" s="27" t="s">
        <v>215</v>
      </c>
      <c r="C121" s="28">
        <v>2084</v>
      </c>
      <c r="D121" s="28">
        <v>4590.2386799999995</v>
      </c>
      <c r="E121" s="29">
        <f>IF(C121=0,0,1-((C121-D121)/ABS(C121)))</f>
        <v>2.202609731285988</v>
      </c>
      <c r="F121" s="28">
        <v>10420</v>
      </c>
      <c r="G121" s="28">
        <v>13551.82368</v>
      </c>
      <c r="H121" s="29">
        <f>IF(F121=0,0,1-((F121-G121)/ABS(F121)))</f>
        <v>1.3005588944337811</v>
      </c>
      <c r="I121" s="28">
        <v>25008</v>
      </c>
      <c r="J121" s="28">
        <f>+I121-G121</f>
        <v>11456.17632</v>
      </c>
    </row>
    <row r="122" spans="1:10" x14ac:dyDescent="0.3">
      <c r="A122" s="57" t="s">
        <v>361</v>
      </c>
      <c r="B122" s="27" t="s">
        <v>217</v>
      </c>
      <c r="C122" s="28">
        <v>2698</v>
      </c>
      <c r="D122" s="28">
        <v>104.19199999999999</v>
      </c>
      <c r="E122" s="29">
        <f t="shared" si="17"/>
        <v>3.8618235730170536E-2</v>
      </c>
      <c r="F122" s="28">
        <v>13490</v>
      </c>
      <c r="G122" s="28">
        <v>216.256</v>
      </c>
      <c r="H122" s="29">
        <f t="shared" si="18"/>
        <v>1.6030837657524E-2</v>
      </c>
      <c r="I122" s="28">
        <v>32376</v>
      </c>
      <c r="J122" s="28">
        <f t="shared" si="19"/>
        <v>32159.743999999999</v>
      </c>
    </row>
    <row r="123" spans="1:10" x14ac:dyDescent="0.3">
      <c r="A123" s="65" t="s">
        <v>362</v>
      </c>
      <c r="B123" s="27" t="s">
        <v>363</v>
      </c>
      <c r="C123" s="28">
        <v>187</v>
      </c>
      <c r="D123" s="28">
        <v>7.5</v>
      </c>
      <c r="E123" s="29">
        <f t="shared" si="17"/>
        <v>4.0106951871657803E-2</v>
      </c>
      <c r="F123" s="28">
        <v>935</v>
      </c>
      <c r="G123" s="28">
        <v>235.3</v>
      </c>
      <c r="H123" s="29">
        <f t="shared" si="18"/>
        <v>0.25165775401069512</v>
      </c>
      <c r="I123" s="28">
        <v>2244</v>
      </c>
      <c r="J123" s="28">
        <f t="shared" si="19"/>
        <v>2008.7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3590</v>
      </c>
      <c r="G124" s="28">
        <v>306.89999999999998</v>
      </c>
      <c r="H124" s="29">
        <f>IF(F124=0,0,1-((F124-G124)/ABS(F124)))</f>
        <v>8.5487465181058542E-2</v>
      </c>
      <c r="I124" s="28">
        <v>6000</v>
      </c>
      <c r="J124" s="28">
        <f>+I124-G124</f>
        <v>5693.1</v>
      </c>
    </row>
    <row r="125" spans="1:10" x14ac:dyDescent="0.3">
      <c r="A125" s="57" t="s">
        <v>366</v>
      </c>
      <c r="B125" s="27" t="s">
        <v>223</v>
      </c>
      <c r="C125" s="28">
        <v>127</v>
      </c>
      <c r="D125" s="28">
        <v>1570.07</v>
      </c>
      <c r="E125" s="29">
        <f>IF(C125=0,0,1-((C125-D125)/ABS(C125)))</f>
        <v>12.362755905511811</v>
      </c>
      <c r="F125" s="28">
        <v>635</v>
      </c>
      <c r="G125" s="28">
        <v>2924.01</v>
      </c>
      <c r="H125" s="29">
        <f>IF(F125=0,0,1-((F125-G125)/ABS(F125)))</f>
        <v>4.6047401574803155</v>
      </c>
      <c r="I125" s="28">
        <v>1524</v>
      </c>
      <c r="J125" s="28">
        <f>+I125-G125</f>
        <v>-1400.0100000000002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614.173</v>
      </c>
      <c r="E126" s="29">
        <f>IF(C126=0,0,1-((C126-D126)/ABS(C126)))</f>
        <v>0</v>
      </c>
      <c r="F126" s="28">
        <v>0</v>
      </c>
      <c r="G126" s="28">
        <v>751.67200000000003</v>
      </c>
      <c r="H126" s="29">
        <f>IF(F126=0,0,1-((F126-G126)/ABS(F126)))</f>
        <v>0</v>
      </c>
      <c r="I126" s="28">
        <v>0</v>
      </c>
      <c r="J126" s="28">
        <f>+I126-G126</f>
        <v>-751.67200000000003</v>
      </c>
    </row>
    <row r="127" spans="1:10" x14ac:dyDescent="0.3">
      <c r="A127" s="57" t="s">
        <v>368</v>
      </c>
      <c r="B127" s="27" t="s">
        <v>227</v>
      </c>
      <c r="C127" s="28">
        <v>428</v>
      </c>
      <c r="D127" s="28">
        <v>191.3</v>
      </c>
      <c r="E127" s="29">
        <f>IF(C127=0,0,1-((C127-D127)/ABS(C127)))</f>
        <v>0.44696261682242988</v>
      </c>
      <c r="F127" s="28">
        <v>2140</v>
      </c>
      <c r="G127" s="28">
        <v>1669.9958799999999</v>
      </c>
      <c r="H127" s="29">
        <f>IF(F127=0,0,1-((F127-G127)/ABS(F127)))</f>
        <v>0.78037190654205602</v>
      </c>
      <c r="I127" s="28">
        <v>5136</v>
      </c>
      <c r="J127" s="28">
        <f>+I127-G127</f>
        <v>3466.0041200000001</v>
      </c>
    </row>
    <row r="128" spans="1:10" x14ac:dyDescent="0.3">
      <c r="A128" s="57" t="s">
        <v>369</v>
      </c>
      <c r="B128" s="27" t="s">
        <v>370</v>
      </c>
      <c r="C128" s="28">
        <v>5868</v>
      </c>
      <c r="D128" s="28">
        <v>4430.2251799999995</v>
      </c>
      <c r="E128" s="29">
        <f t="shared" si="17"/>
        <v>0.75498043285616889</v>
      </c>
      <c r="F128" s="28">
        <v>29340</v>
      </c>
      <c r="G128" s="28">
        <v>27555.210230000001</v>
      </c>
      <c r="H128" s="29">
        <f t="shared" si="18"/>
        <v>0.93916871949556924</v>
      </c>
      <c r="I128" s="28">
        <v>70416</v>
      </c>
      <c r="J128" s="28">
        <f t="shared" si="19"/>
        <v>42860.789770000003</v>
      </c>
    </row>
    <row r="129" spans="1:10" x14ac:dyDescent="0.3">
      <c r="B129" s="24" t="s">
        <v>230</v>
      </c>
      <c r="C129" s="32">
        <f>SUM(C98:C128)</f>
        <v>205630</v>
      </c>
      <c r="D129" s="32">
        <f>SUM(D98:D128)</f>
        <v>183831.58440000002</v>
      </c>
      <c r="E129" s="29">
        <f>IF(C129=0,0,1-((C129-D129)/ABS(C129)))</f>
        <v>0.89399204590769843</v>
      </c>
      <c r="F129" s="32">
        <f>SUM(F98:F128)</f>
        <v>1026437</v>
      </c>
      <c r="G129" s="32">
        <f>SUM(G98:G128)</f>
        <v>938275.89315000002</v>
      </c>
      <c r="H129" s="29">
        <f>IF(F129=0,0,1-((F129-G129)/ABS(F129)))</f>
        <v>0.9141095782303249</v>
      </c>
      <c r="I129" s="32">
        <f>SUM(I98:I128)</f>
        <v>2503714</v>
      </c>
      <c r="J129" s="32">
        <f>SUM(J98:J128)</f>
        <v>1565438.1068499999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20">IF(C131=0,0,1-((C131-D131)/ABS(C131)))</f>
        <v>0</v>
      </c>
      <c r="F131" s="28">
        <v>0</v>
      </c>
      <c r="G131" s="28">
        <v>0</v>
      </c>
      <c r="H131" s="29">
        <f t="shared" ref="H131:H137" si="21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0</v>
      </c>
      <c r="D132" s="28">
        <v>-260449.50581999999</v>
      </c>
      <c r="E132" s="29">
        <f t="shared" si="20"/>
        <v>0</v>
      </c>
      <c r="F132" s="28">
        <v>0</v>
      </c>
      <c r="G132" s="28">
        <v>-1245524.3167099999</v>
      </c>
      <c r="H132" s="29">
        <f t="shared" si="21"/>
        <v>0</v>
      </c>
      <c r="I132" s="28"/>
      <c r="J132" s="28"/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20"/>
        <v>0</v>
      </c>
      <c r="F133" s="28">
        <v>0</v>
      </c>
      <c r="G133" s="28">
        <v>0</v>
      </c>
      <c r="H133" s="29">
        <f t="shared" si="21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0</v>
      </c>
      <c r="D134" s="32">
        <f>SUM(D131:D133)</f>
        <v>-260449.50581999999</v>
      </c>
      <c r="E134" s="33">
        <f t="shared" si="20"/>
        <v>0</v>
      </c>
      <c r="F134" s="32">
        <f>SUM(F131:F133)</f>
        <v>0</v>
      </c>
      <c r="G134" s="32">
        <f>SUM(G131:G133)</f>
        <v>-1245524.3167099999</v>
      </c>
      <c r="H134" s="33">
        <f t="shared" si="21"/>
        <v>0</v>
      </c>
      <c r="I134" s="32">
        <f>SUM(I131:I133)</f>
        <v>0</v>
      </c>
      <c r="J134" s="32">
        <f>SUM(J131:J133)</f>
        <v>0</v>
      </c>
    </row>
    <row r="135" spans="1:10" x14ac:dyDescent="0.3">
      <c r="B135" s="24" t="s">
        <v>239</v>
      </c>
      <c r="C135" s="32">
        <f>+C96+C129+C134</f>
        <v>266936</v>
      </c>
      <c r="D135" s="32">
        <f>+D134+D129+D96</f>
        <v>-1699.9999999999563</v>
      </c>
      <c r="E135" s="33">
        <f t="shared" si="20"/>
        <v>-6.3685677465756818E-3</v>
      </c>
      <c r="F135" s="32">
        <f>+F134+F129+F96</f>
        <v>1335923</v>
      </c>
      <c r="G135" s="32">
        <f>+G134+G129+G96</f>
        <v>-3399.9990299998899</v>
      </c>
      <c r="H135" s="33">
        <f t="shared" si="21"/>
        <v>-2.5450561372173386E-3</v>
      </c>
      <c r="I135" s="32">
        <f>+I134+I129+I96</f>
        <v>3231722</v>
      </c>
      <c r="J135" s="32">
        <f>+J96+J129+J134</f>
        <v>1989597.6823199999</v>
      </c>
    </row>
    <row r="136" spans="1:10" x14ac:dyDescent="0.3">
      <c r="B136" s="24" t="s">
        <v>240</v>
      </c>
      <c r="C136" s="32">
        <f>+C135+C87</f>
        <v>266936</v>
      </c>
      <c r="D136" s="32">
        <f>+D135+D87</f>
        <v>4.3655745685100555E-11</v>
      </c>
      <c r="E136" s="33">
        <f t="shared" si="20"/>
        <v>2.2204460492503131E-16</v>
      </c>
      <c r="F136" s="32">
        <f>+F135+F87</f>
        <v>1335923</v>
      </c>
      <c r="G136" s="32">
        <f>+G135+G87</f>
        <v>9.7000011010095477E-4</v>
      </c>
      <c r="H136" s="33">
        <f t="shared" si="21"/>
        <v>7.2608985490774103E-10</v>
      </c>
      <c r="I136" s="32">
        <f>+I135+I87</f>
        <v>3231722</v>
      </c>
      <c r="J136" s="32">
        <f>+J135+J87</f>
        <v>1986197.6823199999</v>
      </c>
    </row>
    <row r="137" spans="1:10" x14ac:dyDescent="0.3">
      <c r="B137" s="24" t="s">
        <v>241</v>
      </c>
      <c r="C137" s="32">
        <f>+C34-C136</f>
        <v>-266936</v>
      </c>
      <c r="D137" s="32">
        <f>+D34-D136</f>
        <v>-4.3655745685100555E-11</v>
      </c>
      <c r="E137" s="33">
        <f t="shared" si="20"/>
        <v>1.9999999999999998</v>
      </c>
      <c r="F137" s="32">
        <f>+F34-F136</f>
        <v>-1335923</v>
      </c>
      <c r="G137" s="32">
        <f>+G34-G136</f>
        <v>-9.7000011010095477E-4</v>
      </c>
      <c r="H137" s="33">
        <f t="shared" si="21"/>
        <v>1.9999999992739101</v>
      </c>
      <c r="I137" s="32">
        <f>+I34-I136</f>
        <v>-3231722</v>
      </c>
      <c r="J137" s="32">
        <f>+J34-J136</f>
        <v>-1986197.6823199999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2">IF(C140=0,0,1-((C140-D140)/ABS(C140)))</f>
        <v>0</v>
      </c>
      <c r="F140" s="28">
        <v>0</v>
      </c>
      <c r="G140" s="28">
        <v>0</v>
      </c>
      <c r="H140" s="29">
        <f t="shared" ref="H140:H145" si="23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39.511240000000001</v>
      </c>
      <c r="E141" s="29">
        <f t="shared" si="22"/>
        <v>0</v>
      </c>
      <c r="F141" s="28">
        <v>0</v>
      </c>
      <c r="G141" s="28">
        <v>312.25632000000002</v>
      </c>
      <c r="H141" s="29">
        <f t="shared" si="23"/>
        <v>0</v>
      </c>
      <c r="I141" s="28">
        <v>0</v>
      </c>
      <c r="J141" s="28">
        <f>+I141-G141</f>
        <v>-312.25632000000002</v>
      </c>
    </row>
    <row r="142" spans="1:10" x14ac:dyDescent="0.3">
      <c r="A142" s="57" t="s">
        <v>375</v>
      </c>
      <c r="B142" s="27" t="s">
        <v>249</v>
      </c>
      <c r="C142" s="28">
        <v>429</v>
      </c>
      <c r="D142" s="28">
        <v>13.93731</v>
      </c>
      <c r="E142" s="29">
        <f t="shared" si="22"/>
        <v>3.2487902097902199E-2</v>
      </c>
      <c r="F142" s="28">
        <v>2145</v>
      </c>
      <c r="G142" s="28">
        <v>3368.7876499999998</v>
      </c>
      <c r="H142" s="29">
        <f t="shared" si="23"/>
        <v>1.570530372960373</v>
      </c>
      <c r="I142" s="28">
        <v>7195</v>
      </c>
      <c r="J142" s="28">
        <f>+I142-G142</f>
        <v>3826.2123500000002</v>
      </c>
    </row>
    <row r="143" spans="1:10" x14ac:dyDescent="0.3">
      <c r="A143" s="57" t="s">
        <v>376</v>
      </c>
      <c r="B143" s="27" t="s">
        <v>251</v>
      </c>
      <c r="C143" s="28">
        <v>0</v>
      </c>
      <c r="D143" s="28">
        <v>-53.448550000000004</v>
      </c>
      <c r="E143" s="29">
        <f t="shared" si="22"/>
        <v>0</v>
      </c>
      <c r="F143" s="28"/>
      <c r="G143" s="28"/>
      <c r="H143" s="29">
        <f t="shared" si="23"/>
        <v>0</v>
      </c>
      <c r="I143" s="28"/>
      <c r="J143" s="28"/>
    </row>
    <row r="144" spans="1:10" x14ac:dyDescent="0.3">
      <c r="A144" s="57" t="s">
        <v>377</v>
      </c>
      <c r="B144" s="27" t="s">
        <v>253</v>
      </c>
      <c r="C144" s="28">
        <v>17</v>
      </c>
      <c r="D144" s="28">
        <v>0</v>
      </c>
      <c r="E144" s="29">
        <f t="shared" si="22"/>
        <v>0</v>
      </c>
      <c r="F144" s="28">
        <v>85</v>
      </c>
      <c r="G144" s="28">
        <v>0</v>
      </c>
      <c r="H144" s="29">
        <f t="shared" si="23"/>
        <v>0</v>
      </c>
      <c r="I144" s="28">
        <v>204</v>
      </c>
      <c r="J144" s="28">
        <f>+I144-G144</f>
        <v>204</v>
      </c>
    </row>
    <row r="145" spans="1:10" x14ac:dyDescent="0.3">
      <c r="B145" s="24" t="s">
        <v>254</v>
      </c>
      <c r="C145" s="32">
        <f>SUM(C140:C144)</f>
        <v>446</v>
      </c>
      <c r="D145" s="32">
        <f>SUM(D140:D144)</f>
        <v>-7.1054273576010019E-15</v>
      </c>
      <c r="E145" s="33">
        <f t="shared" si="22"/>
        <v>0</v>
      </c>
      <c r="F145" s="32">
        <f>SUM(F140:F144)</f>
        <v>2230</v>
      </c>
      <c r="G145" s="32">
        <f>SUM(G140:G144)</f>
        <v>3681.0439699999997</v>
      </c>
      <c r="H145" s="33">
        <f t="shared" si="23"/>
        <v>1.6506923632286994</v>
      </c>
      <c r="I145" s="32">
        <f>SUM(I140:I144)</f>
        <v>7399</v>
      </c>
      <c r="J145" s="32">
        <f>SUM(J140:J144)</f>
        <v>3717.9560300000003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4849</v>
      </c>
      <c r="D147" s="28">
        <v>0.75445000000000007</v>
      </c>
      <c r="E147" s="29">
        <f t="shared" ref="E147:E152" si="24">IF(C147=0,0,1-((C147-D147)/ABS(C147)))</f>
        <v>1.5558878119203978E-4</v>
      </c>
      <c r="F147" s="28">
        <v>24247</v>
      </c>
      <c r="G147" s="28">
        <v>5184.6313399999999</v>
      </c>
      <c r="H147" s="29">
        <f t="shared" ref="H147:H152" si="25">IF(F147=0,0,1-((F147-G147)/ABS(F147)))</f>
        <v>0.21382568317730033</v>
      </c>
      <c r="I147" s="28">
        <v>58190</v>
      </c>
      <c r="J147" s="28">
        <f>+I147-G147</f>
        <v>53005.36866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123.812</v>
      </c>
      <c r="E148" s="29">
        <f t="shared" si="24"/>
        <v>0</v>
      </c>
      <c r="F148" s="28">
        <v>0</v>
      </c>
      <c r="G148" s="28">
        <v>649.07662000000005</v>
      </c>
      <c r="H148" s="29">
        <f t="shared" si="25"/>
        <v>0</v>
      </c>
      <c r="I148" s="28">
        <v>0</v>
      </c>
      <c r="J148" s="28">
        <f>+I148-G148</f>
        <v>-649.07662000000005</v>
      </c>
    </row>
    <row r="149" spans="1:10" x14ac:dyDescent="0.3">
      <c r="A149" s="57" t="s">
        <v>380</v>
      </c>
      <c r="B149" s="27" t="s">
        <v>261</v>
      </c>
      <c r="C149" s="28">
        <v>35353</v>
      </c>
      <c r="D149" s="28">
        <v>37188.826209999999</v>
      </c>
      <c r="E149" s="29">
        <f t="shared" si="24"/>
        <v>1.0519284419992645</v>
      </c>
      <c r="F149" s="28">
        <v>169418</v>
      </c>
      <c r="G149" s="28">
        <v>165701.90825000001</v>
      </c>
      <c r="H149" s="29">
        <f t="shared" si="25"/>
        <v>0.97806554350777375</v>
      </c>
      <c r="I149" s="28">
        <v>417659</v>
      </c>
      <c r="J149" s="28">
        <f>+I149-G149</f>
        <v>251957.09174999999</v>
      </c>
    </row>
    <row r="150" spans="1:10" x14ac:dyDescent="0.3">
      <c r="A150" s="57" t="s">
        <v>381</v>
      </c>
      <c r="B150" s="27" t="s">
        <v>263</v>
      </c>
      <c r="C150" s="28"/>
      <c r="D150" s="28">
        <v>-37313.392659999998</v>
      </c>
      <c r="E150" s="29">
        <f t="shared" si="24"/>
        <v>0</v>
      </c>
      <c r="F150" s="28"/>
      <c r="G150" s="28"/>
      <c r="H150" s="29">
        <f t="shared" si="25"/>
        <v>0</v>
      </c>
      <c r="I150" s="28"/>
      <c r="J150" s="28"/>
    </row>
    <row r="151" spans="1:10" x14ac:dyDescent="0.3">
      <c r="B151" s="24" t="s">
        <v>264</v>
      </c>
      <c r="C151" s="32">
        <f>SUM(C147:C150)</f>
        <v>40202</v>
      </c>
      <c r="D151" s="32">
        <f>SUM(D147:D150)</f>
        <v>0</v>
      </c>
      <c r="E151" s="33">
        <f t="shared" si="24"/>
        <v>0</v>
      </c>
      <c r="F151" s="32">
        <f>SUM(F147:F150)</f>
        <v>193665</v>
      </c>
      <c r="G151" s="32">
        <f>SUM(G147:G150)</f>
        <v>171535.61621000001</v>
      </c>
      <c r="H151" s="33">
        <f t="shared" si="25"/>
        <v>0.8857336958665738</v>
      </c>
      <c r="I151" s="32">
        <f>SUM(I147:I150)</f>
        <v>475849</v>
      </c>
      <c r="J151" s="32">
        <f>SUM(J147:J150)</f>
        <v>304313.38378999999</v>
      </c>
    </row>
    <row r="152" spans="1:10" x14ac:dyDescent="0.3">
      <c r="B152" s="24" t="s">
        <v>265</v>
      </c>
      <c r="C152" s="32">
        <f>+C137+C145-C151</f>
        <v>-306692</v>
      </c>
      <c r="D152" s="32">
        <f>+D137+D145-D151</f>
        <v>-4.3662851112458156E-11</v>
      </c>
      <c r="E152" s="33">
        <f t="shared" si="24"/>
        <v>1.9999999999999998</v>
      </c>
      <c r="F152" s="32">
        <f>+F137+F145-F151</f>
        <v>-1527358</v>
      </c>
      <c r="G152" s="32">
        <f>+G137+G145-G151</f>
        <v>-167854.57321000012</v>
      </c>
      <c r="H152" s="33">
        <f t="shared" si="25"/>
        <v>1.8901013559296511</v>
      </c>
      <c r="I152" s="32">
        <f>+I137+I145-I151</f>
        <v>-3700172</v>
      </c>
      <c r="J152" s="32">
        <f>+J137+J145-J151</f>
        <v>-2286793.11008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-306692</v>
      </c>
      <c r="D156" s="46">
        <f>+D152-D155</f>
        <v>-4.3662851112458156E-11</v>
      </c>
      <c r="E156" s="47">
        <f>IF(C156=0,0,1-((C156-D156)/ABS(C156)))</f>
        <v>1.9999999999999998</v>
      </c>
      <c r="F156" s="46">
        <f>+F152-F155</f>
        <v>-1527358</v>
      </c>
      <c r="G156" s="46">
        <f>+G152-G155</f>
        <v>-167854.57321000012</v>
      </c>
      <c r="H156" s="47">
        <f>IF(F156=0,0,1-((F156-G156)/ABS(F156)))</f>
        <v>1.8901013559296511</v>
      </c>
      <c r="I156" s="46">
        <f>+I152-I155</f>
        <v>-3700172</v>
      </c>
      <c r="J156" s="46">
        <f>+J152-J155</f>
        <v>-2286793.11008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-264195</v>
      </c>
      <c r="D160" s="32">
        <f>+D137+D46+D66+D94+D95</f>
        <v>2150.4794199999565</v>
      </c>
      <c r="E160" s="29">
        <f>IF(C160=0,0,1-((C160-D160)/ABS(C160)))</f>
        <v>2.0081397430685666</v>
      </c>
      <c r="F160" s="32">
        <f>+F137+F46+F66+F94+F95</f>
        <v>-1321534</v>
      </c>
      <c r="G160" s="32">
        <f>+G137+G46+G66+G94+G95</f>
        <v>11404.300559999889</v>
      </c>
      <c r="H160" s="29">
        <f>IF(F160=0,0,1-((F160-G160)/ABS(F160)))</f>
        <v>2.0086295930032825</v>
      </c>
      <c r="I160" s="32">
        <f>+I137+I46+I66+I94+I95</f>
        <v>-3201942</v>
      </c>
      <c r="J160" s="32">
        <f>+J137+J46+J66+J94+J95</f>
        <v>-1967821.98385</v>
      </c>
    </row>
    <row r="161" spans="1:10" x14ac:dyDescent="0.3">
      <c r="A161" s="6"/>
      <c r="B161" s="24" t="s">
        <v>272</v>
      </c>
      <c r="C161" s="32">
        <f>+C41+C58+C90+C91+C98+C100</f>
        <v>115724</v>
      </c>
      <c r="D161" s="32">
        <f>+D41+D58+D90+D91+D98+D100</f>
        <v>125632.751</v>
      </c>
      <c r="E161" s="29">
        <f>IF(C161=0,0,1-((C161-D161)/ABS(C161)))</f>
        <v>1.0856239932943901</v>
      </c>
      <c r="F161" s="32">
        <f>+F41+F58+F90+F91+F98+F100</f>
        <v>574618</v>
      </c>
      <c r="G161" s="32">
        <f>+G41+G58+G90+G91+G98+G100</f>
        <v>566099.42599999998</v>
      </c>
      <c r="H161" s="29">
        <f>IF(F161=0,0,1-((F161-G161)/ABS(F161)))</f>
        <v>0.98517523989850642</v>
      </c>
      <c r="I161" s="32">
        <f>+I41+I58+I90+I91+I98+I100</f>
        <v>1392236</v>
      </c>
      <c r="J161" s="32">
        <f>+J41+J58+J90+J91+J98+J100</f>
        <v>826136.57400000002</v>
      </c>
    </row>
    <row r="162" spans="1:10" x14ac:dyDescent="0.3">
      <c r="A162" s="6"/>
      <c r="B162" s="24" t="s">
        <v>273</v>
      </c>
      <c r="C162" s="32">
        <f>+C42+C59+C92+C99+C101</f>
        <v>54313</v>
      </c>
      <c r="D162" s="32">
        <f>+D42+D59+D92+D99+D101</f>
        <v>53730.278999999995</v>
      </c>
      <c r="E162" s="29">
        <f>IF(C162=0,0,1-((C162-D162)/ABS(C162)))</f>
        <v>0.9892710584942831</v>
      </c>
      <c r="F162" s="32">
        <f>+F42+F59+F92+F99+F101</f>
        <v>269728</v>
      </c>
      <c r="G162" s="32">
        <f>+G42+G59+G92+G99+G101</f>
        <v>242822.04700000002</v>
      </c>
      <c r="H162" s="29">
        <f>IF(F162=0,0,1-((F162-G162)/ABS(F162)))</f>
        <v>0.90024783114841622</v>
      </c>
      <c r="I162" s="32">
        <f>+I42+I59+I92+I99+I101</f>
        <v>654640</v>
      </c>
      <c r="J162" s="32">
        <f>+J42+J59+J92+J99+J101</f>
        <v>411817.95299999998</v>
      </c>
    </row>
    <row r="163" spans="1:10" x14ac:dyDescent="0.3">
      <c r="A163" s="6"/>
      <c r="B163" s="24" t="s">
        <v>274</v>
      </c>
      <c r="C163" s="32">
        <f>+C161+C162</f>
        <v>170037</v>
      </c>
      <c r="D163" s="32">
        <f>+D161+D162</f>
        <v>179363.03</v>
      </c>
      <c r="E163" s="29">
        <f>IF(C163=0,0,1-((C163-D163)/ABS(C163)))</f>
        <v>1.0548470626981186</v>
      </c>
      <c r="F163" s="32">
        <f>+F161+F162</f>
        <v>844346</v>
      </c>
      <c r="G163" s="32">
        <f>+G161+G162</f>
        <v>808921.473</v>
      </c>
      <c r="H163" s="29">
        <f>IF(F163=0,0,1-((F163-G163)/ABS(F163)))</f>
        <v>0.95804501116840723</v>
      </c>
      <c r="I163" s="32">
        <f>+I161+I162</f>
        <v>2046876</v>
      </c>
      <c r="J163" s="32">
        <f>+J161+J162</f>
        <v>1237954.527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31B9-03C9-4C06-92EE-FB7D4BF8B1BB}">
  <dimension ref="A1:K284"/>
  <sheetViews>
    <sheetView showGridLines="0" topLeftCell="A2" zoomScaleNormal="100" workbookViewId="0">
      <pane xSplit="2" ySplit="5" topLeftCell="C90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A91" sqref="A91"/>
    </sheetView>
  </sheetViews>
  <sheetFormatPr baseColWidth="10" defaultColWidth="23.1796875" defaultRowHeight="13" x14ac:dyDescent="0.3"/>
  <cols>
    <col min="1" max="1" width="10.72656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1" t="s">
        <v>385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386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72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72892</v>
      </c>
      <c r="D9" s="28">
        <v>73979.205000000002</v>
      </c>
      <c r="E9" s="29">
        <f>IF(C9=0,0,1-((C9-D9)/ABS(C9)))</f>
        <v>1.0149152856280526</v>
      </c>
      <c r="F9" s="28">
        <v>397565</v>
      </c>
      <c r="G9" s="28">
        <v>411537.62400000001</v>
      </c>
      <c r="H9" s="29">
        <f t="shared" ref="H9:H19" si="0">IF(F9=0,0,1-((F9-G9)/ABS(F9)))</f>
        <v>1.0351455082816647</v>
      </c>
      <c r="I9" s="28">
        <v>993178</v>
      </c>
      <c r="J9" s="28">
        <f>+I9-G9</f>
        <v>581640.37599999993</v>
      </c>
    </row>
    <row r="10" spans="1:11" x14ac:dyDescent="0.3">
      <c r="A10" s="65" t="s">
        <v>278</v>
      </c>
      <c r="B10" s="27" t="s">
        <v>17</v>
      </c>
      <c r="C10" s="28">
        <v>17987</v>
      </c>
      <c r="D10" s="28">
        <v>13400.795</v>
      </c>
      <c r="E10" s="29">
        <f>IF(C10=0,0,1-((C10-D10)/ABS(C10)))</f>
        <v>0.74502668593984545</v>
      </c>
      <c r="F10" s="28">
        <v>71949</v>
      </c>
      <c r="G10" s="28">
        <v>38381.802000000003</v>
      </c>
      <c r="H10" s="29">
        <f t="shared" si="0"/>
        <v>0.53345844973522916</v>
      </c>
      <c r="I10" s="28">
        <v>163522</v>
      </c>
      <c r="J10" s="28">
        <f t="shared" ref="J10:J19" si="1">+I10-G10</f>
        <v>125140.198</v>
      </c>
    </row>
    <row r="11" spans="1:11" x14ac:dyDescent="0.3">
      <c r="A11" s="65" t="s">
        <v>279</v>
      </c>
      <c r="B11" s="27" t="s">
        <v>19</v>
      </c>
      <c r="C11" s="28">
        <v>22899</v>
      </c>
      <c r="D11" s="28">
        <v>16228.657999999999</v>
      </c>
      <c r="E11" s="29">
        <f t="shared" ref="E11:E20" si="2">IF(C11=0,0,1-((C11-D11)/ABS(C11)))</f>
        <v>0.70870596969299959</v>
      </c>
      <c r="F11" s="28">
        <v>108962</v>
      </c>
      <c r="G11" s="28">
        <v>92133.86</v>
      </c>
      <c r="H11" s="29">
        <f t="shared" si="0"/>
        <v>0.84555955287164331</v>
      </c>
      <c r="I11" s="28">
        <v>273153</v>
      </c>
      <c r="J11" s="28">
        <f t="shared" si="1"/>
        <v>181019.14</v>
      </c>
    </row>
    <row r="12" spans="1:11" x14ac:dyDescent="0.3">
      <c r="A12" s="65" t="s">
        <v>280</v>
      </c>
      <c r="B12" s="27" t="s">
        <v>21</v>
      </c>
      <c r="C12" s="28">
        <v>79004</v>
      </c>
      <c r="D12" s="28">
        <v>65306.487999999998</v>
      </c>
      <c r="E12" s="29">
        <f t="shared" si="2"/>
        <v>0.8266225507569237</v>
      </c>
      <c r="F12" s="28">
        <v>381695</v>
      </c>
      <c r="G12" s="28">
        <v>320985.44799999997</v>
      </c>
      <c r="H12" s="29">
        <f t="shared" si="0"/>
        <v>0.84094747900810851</v>
      </c>
      <c r="I12" s="28">
        <v>1007902</v>
      </c>
      <c r="J12" s="28">
        <f>+I12-G12</f>
        <v>686916.55200000003</v>
      </c>
    </row>
    <row r="13" spans="1:11" x14ac:dyDescent="0.3">
      <c r="A13" s="65" t="s">
        <v>281</v>
      </c>
      <c r="B13" s="27" t="s">
        <v>23</v>
      </c>
      <c r="C13" s="28">
        <v>35468</v>
      </c>
      <c r="D13" s="28">
        <v>664.23299999999995</v>
      </c>
      <c r="E13" s="29">
        <f t="shared" si="2"/>
        <v>1.8727670012405606E-2</v>
      </c>
      <c r="F13" s="28">
        <v>141872</v>
      </c>
      <c r="G13" s="28">
        <v>16869.314999999999</v>
      </c>
      <c r="H13" s="29">
        <f t="shared" si="0"/>
        <v>0.11890517508740273</v>
      </c>
      <c r="I13" s="28">
        <v>322436</v>
      </c>
      <c r="J13" s="28">
        <f t="shared" ref="J13" si="3">+I13-G13</f>
        <v>305566.685</v>
      </c>
      <c r="K13" s="30"/>
    </row>
    <row r="14" spans="1:11" x14ac:dyDescent="0.3">
      <c r="A14" s="65" t="s">
        <v>282</v>
      </c>
      <c r="B14" s="27" t="s">
        <v>25</v>
      </c>
      <c r="C14" s="28">
        <v>38120</v>
      </c>
      <c r="D14" s="28">
        <v>360</v>
      </c>
      <c r="E14" s="29">
        <f t="shared" si="2"/>
        <v>9.4438614900315132E-3</v>
      </c>
      <c r="F14" s="28">
        <v>152480</v>
      </c>
      <c r="G14" s="28">
        <v>22339.576000000001</v>
      </c>
      <c r="H14" s="29">
        <f t="shared" si="0"/>
        <v>0.14650823714585515</v>
      </c>
      <c r="I14" s="28">
        <v>346547</v>
      </c>
      <c r="J14" s="28">
        <f t="shared" si="1"/>
        <v>324207.424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2335</v>
      </c>
      <c r="D16" s="28">
        <v>2241.4630000000002</v>
      </c>
      <c r="E16" s="29">
        <f>IF(C16=0,0,1-((C16-D16)/ABS(C16)))</f>
        <v>0.95994132762312645</v>
      </c>
      <c r="F16" s="28">
        <v>11481</v>
      </c>
      <c r="G16" s="28">
        <v>11199.614</v>
      </c>
      <c r="H16" s="29">
        <f>IF(F16=0,0,1-((F16-G16)/ABS(F16)))</f>
        <v>0.97549115930668062</v>
      </c>
      <c r="I16" s="28">
        <v>27893</v>
      </c>
      <c r="J16" s="28">
        <f>+I16-G16</f>
        <v>16693.385999999999</v>
      </c>
    </row>
    <row r="17" spans="1:10" x14ac:dyDescent="0.3">
      <c r="A17" s="65" t="s">
        <v>284</v>
      </c>
      <c r="B17" s="27" t="s">
        <v>31</v>
      </c>
      <c r="C17" s="28">
        <v>30228</v>
      </c>
      <c r="D17" s="28">
        <v>28773.815999999999</v>
      </c>
      <c r="E17" s="29">
        <f t="shared" si="2"/>
        <v>0.95189281460897179</v>
      </c>
      <c r="F17" s="28">
        <v>155222</v>
      </c>
      <c r="G17" s="28">
        <v>149466.19500000001</v>
      </c>
      <c r="H17" s="29">
        <f t="shared" si="0"/>
        <v>0.9629188839210937</v>
      </c>
      <c r="I17" s="28">
        <v>384029</v>
      </c>
      <c r="J17" s="28">
        <f t="shared" si="1"/>
        <v>234562.80499999999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17244</v>
      </c>
      <c r="D19" s="28">
        <v>11037.194</v>
      </c>
      <c r="E19" s="29">
        <f t="shared" si="2"/>
        <v>0.64005996288564138</v>
      </c>
      <c r="F19" s="28">
        <v>76089</v>
      </c>
      <c r="G19" s="28">
        <v>92373.577000000005</v>
      </c>
      <c r="H19" s="29">
        <f t="shared" si="0"/>
        <v>1.2140201211738886</v>
      </c>
      <c r="I19" s="28">
        <v>216852</v>
      </c>
      <c r="J19" s="28">
        <f t="shared" si="1"/>
        <v>124478.423</v>
      </c>
    </row>
    <row r="20" spans="1:10" x14ac:dyDescent="0.3">
      <c r="B20" s="24" t="s">
        <v>13</v>
      </c>
      <c r="C20" s="32">
        <f>SUM(C9:C19)</f>
        <v>316177</v>
      </c>
      <c r="D20" s="32">
        <f>SUM(D9:D19)</f>
        <v>211991.85199999998</v>
      </c>
      <c r="E20" s="33">
        <f t="shared" si="2"/>
        <v>0.67048473481625792</v>
      </c>
      <c r="F20" s="32">
        <f>SUM(F9:F19)</f>
        <v>1497315</v>
      </c>
      <c r="G20" s="32">
        <f>SUM(G9:G19)</f>
        <v>1155287.0109999999</v>
      </c>
      <c r="H20" s="33">
        <f>IF(F20=0,0,1-((F20-G20)/ABS(F20)))</f>
        <v>0.77157245536176422</v>
      </c>
      <c r="I20" s="32">
        <f>SUM(I9:I19)</f>
        <v>3735512</v>
      </c>
      <c r="J20" s="32">
        <f>SUM(J9:J19)</f>
        <v>2580224.9890000001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t="11.25" customHeight="1" x14ac:dyDescent="0.3">
      <c r="B27" s="24" t="s">
        <v>44</v>
      </c>
      <c r="C27" s="32">
        <f>+C20+C25+C26</f>
        <v>316177</v>
      </c>
      <c r="D27" s="32">
        <f>+D20+D25+D26</f>
        <v>211991.85199999998</v>
      </c>
      <c r="E27" s="29">
        <f>IF(C27=0,0,1-((C27-D27)/ABS(C27)))</f>
        <v>0.67048473481625792</v>
      </c>
      <c r="F27" s="32">
        <f>+F20+F25+F26</f>
        <v>1497315</v>
      </c>
      <c r="G27" s="32">
        <f>+G20+G25+G26</f>
        <v>1155287.0109999999</v>
      </c>
      <c r="H27" s="29">
        <f>IF(F27=0,0,1-((F27-G27)/ABS(F27)))</f>
        <v>0.77157245536176422</v>
      </c>
      <c r="I27" s="32">
        <f>+I20+I25+I26</f>
        <v>3735512</v>
      </c>
      <c r="J27" s="32">
        <f>+J20+J25+J26</f>
        <v>2580224.9890000001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17916</v>
      </c>
      <c r="D29" s="28">
        <v>203.78700000000001</v>
      </c>
      <c r="E29" s="29">
        <f t="shared" ref="E29:E34" si="4">IF(C29=0,0,1-((C29-D29)/ABS(C29)))</f>
        <v>1.1374581379772319E-2</v>
      </c>
      <c r="F29" s="28">
        <v>71664</v>
      </c>
      <c r="G29" s="28">
        <v>11843.80977</v>
      </c>
      <c r="H29" s="29">
        <f t="shared" ref="H29:H34" si="5">IF(F29=0,0,1-((F29-G29)/ABS(F29)))</f>
        <v>0.16526861143670457</v>
      </c>
      <c r="I29" s="28">
        <v>162874</v>
      </c>
      <c r="J29" s="28">
        <f>+I29-G29</f>
        <v>151030.19023000001</v>
      </c>
    </row>
    <row r="30" spans="1:10" x14ac:dyDescent="0.3">
      <c r="A30" s="57" t="s">
        <v>286</v>
      </c>
      <c r="B30" s="27" t="s">
        <v>49</v>
      </c>
      <c r="C30" s="28">
        <v>23376</v>
      </c>
      <c r="D30" s="28">
        <v>20513.733359999998</v>
      </c>
      <c r="E30" s="29">
        <f t="shared" si="4"/>
        <v>0.87755532854209439</v>
      </c>
      <c r="F30" s="28">
        <v>110681</v>
      </c>
      <c r="G30" s="28">
        <v>129458.48359999999</v>
      </c>
      <c r="H30" s="29">
        <f t="shared" si="5"/>
        <v>1.1696540833566735</v>
      </c>
      <c r="I30" s="28">
        <v>290740</v>
      </c>
      <c r="J30" s="28">
        <f>+I30-G30</f>
        <v>161281.51640000002</v>
      </c>
    </row>
    <row r="31" spans="1:10" x14ac:dyDescent="0.3">
      <c r="A31" s="57" t="s">
        <v>287</v>
      </c>
      <c r="B31" s="27" t="s">
        <v>51</v>
      </c>
      <c r="C31" s="28">
        <v>18089</v>
      </c>
      <c r="D31" s="28">
        <v>390.77632</v>
      </c>
      <c r="E31" s="29">
        <f t="shared" si="4"/>
        <v>2.1602980817071238E-2</v>
      </c>
      <c r="F31" s="28">
        <v>72355</v>
      </c>
      <c r="G31" s="28">
        <v>10719.382609999999</v>
      </c>
      <c r="H31" s="29">
        <f t="shared" si="5"/>
        <v>0.1481498529472739</v>
      </c>
      <c r="I31" s="28">
        <v>164441</v>
      </c>
      <c r="J31" s="28">
        <f>+I31-G31</f>
        <v>153721.61739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4"/>
        <v>0</v>
      </c>
      <c r="F32" s="28">
        <v>0</v>
      </c>
      <c r="G32" s="28">
        <v>0</v>
      </c>
      <c r="H32" s="29">
        <f t="shared" si="5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59381</v>
      </c>
      <c r="D33" s="32">
        <f>SUM(D29:D32)</f>
        <v>21108.296679999999</v>
      </c>
      <c r="E33" s="33">
        <f t="shared" si="4"/>
        <v>0.3554722332059076</v>
      </c>
      <c r="F33" s="32">
        <f>SUM(F29:F32)</f>
        <v>254700</v>
      </c>
      <c r="G33" s="32">
        <f>SUM(G29:G32)</f>
        <v>152021.67598</v>
      </c>
      <c r="H33" s="33">
        <f t="shared" si="5"/>
        <v>0.59686563007459759</v>
      </c>
      <c r="I33" s="32">
        <f>SUM(I29:I32)</f>
        <v>618055</v>
      </c>
      <c r="J33" s="32">
        <f>SUM(J29:J32)</f>
        <v>466033.32402000006</v>
      </c>
    </row>
    <row r="34" spans="1:10" x14ac:dyDescent="0.3">
      <c r="B34" s="24" t="s">
        <v>55</v>
      </c>
      <c r="C34" s="32">
        <f>+C27-C33</f>
        <v>256796</v>
      </c>
      <c r="D34" s="32">
        <f>+D27-D33</f>
        <v>190883.55531999998</v>
      </c>
      <c r="E34" s="33">
        <f t="shared" si="4"/>
        <v>0.74332760370099216</v>
      </c>
      <c r="F34" s="32">
        <f>+F27-F33</f>
        <v>1242615</v>
      </c>
      <c r="G34" s="32">
        <f>+G27-G33</f>
        <v>1003265.3350199999</v>
      </c>
      <c r="H34" s="33">
        <f t="shared" si="5"/>
        <v>0.80738228254125366</v>
      </c>
      <c r="I34" s="32">
        <f>+I27-I33</f>
        <v>3117457</v>
      </c>
      <c r="J34" s="32">
        <f>+J27-J33</f>
        <v>2114191.6649799999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166</v>
      </c>
      <c r="D37" s="28">
        <v>0</v>
      </c>
      <c r="E37" s="29">
        <f>IF(C37=0,0,1-((C37-D37)/ABS(C37)))</f>
        <v>0</v>
      </c>
      <c r="F37" s="28">
        <v>830</v>
      </c>
      <c r="G37" s="28">
        <v>0</v>
      </c>
      <c r="H37" s="29">
        <f>IF(F37=0,0,1-((F37-G37)/ABS(F37)))</f>
        <v>0</v>
      </c>
      <c r="I37" s="28">
        <v>1992</v>
      </c>
      <c r="J37" s="28">
        <f>+I37-G37</f>
        <v>1992</v>
      </c>
    </row>
    <row r="38" spans="1:10" s="35" customFormat="1" x14ac:dyDescent="0.3">
      <c r="A38" s="67"/>
      <c r="B38" s="24" t="s">
        <v>60</v>
      </c>
      <c r="C38" s="40">
        <f>SUM(C37)</f>
        <v>166</v>
      </c>
      <c r="D38" s="40">
        <f>SUM(D37)</f>
        <v>0</v>
      </c>
      <c r="E38" s="29">
        <f>IF(C38=0,0,1-((C38-D38)/ABS(C38)))</f>
        <v>0</v>
      </c>
      <c r="F38" s="41">
        <f>SUM(F37)</f>
        <v>830</v>
      </c>
      <c r="G38" s="40">
        <f>SUM(G37)</f>
        <v>0</v>
      </c>
      <c r="H38" s="29">
        <f>IF(F38=0,0,1-((F38-G38)/ABS(F38)))</f>
        <v>0</v>
      </c>
      <c r="I38" s="41">
        <f>SUM(I37)</f>
        <v>1992</v>
      </c>
      <c r="J38" s="41">
        <f>SUM(J37)</f>
        <v>1992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15357</v>
      </c>
      <c r="D41" s="28">
        <v>16305.589</v>
      </c>
      <c r="E41" s="29">
        <f t="shared" ref="E41:E54" si="6">IF(C41=0,0,1-((C41-D41)/ABS(C41)))</f>
        <v>1.0617691606433548</v>
      </c>
      <c r="F41" s="28">
        <v>73871</v>
      </c>
      <c r="G41" s="28">
        <v>66539.986000000004</v>
      </c>
      <c r="H41" s="29">
        <f t="shared" ref="H41:H54" si="7">IF(F41=0,0,1-((F41-G41)/ABS(F41)))</f>
        <v>0.90075924246321293</v>
      </c>
      <c r="I41" s="28">
        <v>174098</v>
      </c>
      <c r="J41" s="28">
        <f t="shared" ref="J41:J55" si="8">+I41-G41</f>
        <v>107558.014</v>
      </c>
    </row>
    <row r="42" spans="1:10" x14ac:dyDescent="0.3">
      <c r="A42" s="68" t="s">
        <v>291</v>
      </c>
      <c r="B42" s="27" t="s">
        <v>65</v>
      </c>
      <c r="C42" s="28">
        <v>2510</v>
      </c>
      <c r="D42" s="28">
        <v>3465.3040000000001</v>
      </c>
      <c r="E42" s="29">
        <f t="shared" si="6"/>
        <v>1.3805992031872512</v>
      </c>
      <c r="F42" s="28">
        <v>12073</v>
      </c>
      <c r="G42" s="28">
        <v>13091.919</v>
      </c>
      <c r="H42" s="29">
        <f t="shared" si="7"/>
        <v>1.0843965045970347</v>
      </c>
      <c r="I42" s="28">
        <v>28456</v>
      </c>
      <c r="J42" s="28">
        <f t="shared" si="8"/>
        <v>15364.081</v>
      </c>
    </row>
    <row r="43" spans="1:10" x14ac:dyDescent="0.3">
      <c r="A43" s="57" t="s">
        <v>292</v>
      </c>
      <c r="B43" s="27" t="s">
        <v>67</v>
      </c>
      <c r="C43" s="28">
        <v>3417</v>
      </c>
      <c r="D43" s="28">
        <v>3771.165</v>
      </c>
      <c r="E43" s="29">
        <f t="shared" si="6"/>
        <v>1.103647936786655</v>
      </c>
      <c r="F43" s="28">
        <v>17109</v>
      </c>
      <c r="G43" s="28">
        <v>15019.939</v>
      </c>
      <c r="H43" s="29">
        <f t="shared" si="7"/>
        <v>0.87789695481910113</v>
      </c>
      <c r="I43" s="28">
        <v>41541</v>
      </c>
      <c r="J43" s="28">
        <f t="shared" si="8"/>
        <v>26521.061000000002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6"/>
        <v>0</v>
      </c>
      <c r="F44" s="28">
        <v>0</v>
      </c>
      <c r="G44" s="28">
        <v>0</v>
      </c>
      <c r="H44" s="29">
        <f t="shared" si="7"/>
        <v>0</v>
      </c>
      <c r="I44" s="28">
        <v>0</v>
      </c>
      <c r="J44" s="28">
        <f t="shared" si="8"/>
        <v>0</v>
      </c>
    </row>
    <row r="45" spans="1:10" x14ac:dyDescent="0.3">
      <c r="A45" s="65" t="s">
        <v>293</v>
      </c>
      <c r="B45" s="27" t="s">
        <v>71</v>
      </c>
      <c r="C45" s="28">
        <v>650</v>
      </c>
      <c r="D45" s="28">
        <v>472.81</v>
      </c>
      <c r="E45" s="29">
        <f t="shared" si="6"/>
        <v>0.72740000000000005</v>
      </c>
      <c r="F45" s="28">
        <v>3250</v>
      </c>
      <c r="G45" s="28">
        <v>3435.1149999999998</v>
      </c>
      <c r="H45" s="29">
        <f t="shared" si="7"/>
        <v>1.0569584615384615</v>
      </c>
      <c r="I45" s="28">
        <v>7800</v>
      </c>
      <c r="J45" s="28">
        <f t="shared" si="8"/>
        <v>4364.8850000000002</v>
      </c>
    </row>
    <row r="46" spans="1:10" x14ac:dyDescent="0.3">
      <c r="A46" s="57" t="s">
        <v>294</v>
      </c>
      <c r="B46" s="27" t="s">
        <v>73</v>
      </c>
      <c r="C46" s="28">
        <v>15358</v>
      </c>
      <c r="D46" s="28">
        <v>10794.480320000001</v>
      </c>
      <c r="E46" s="29">
        <f t="shared" si="6"/>
        <v>0.70285716369318929</v>
      </c>
      <c r="F46" s="28">
        <v>74531</v>
      </c>
      <c r="G46" s="28">
        <v>53437.564850000002</v>
      </c>
      <c r="H46" s="29">
        <f t="shared" si="7"/>
        <v>0.71698440715943712</v>
      </c>
      <c r="I46" s="28">
        <v>178977</v>
      </c>
      <c r="J46" s="28">
        <f t="shared" si="8"/>
        <v>125539.43515</v>
      </c>
    </row>
    <row r="47" spans="1:10" x14ac:dyDescent="0.3">
      <c r="A47" s="57" t="s">
        <v>74</v>
      </c>
      <c r="B47" s="27" t="s">
        <v>75</v>
      </c>
      <c r="C47" s="28">
        <v>931</v>
      </c>
      <c r="D47" s="28">
        <v>682.61900000000003</v>
      </c>
      <c r="E47" s="29">
        <f t="shared" si="6"/>
        <v>0.73321052631578953</v>
      </c>
      <c r="F47" s="28">
        <v>4830</v>
      </c>
      <c r="G47" s="28">
        <v>3906.223</v>
      </c>
      <c r="H47" s="29">
        <f t="shared" si="7"/>
        <v>0.80874182194616973</v>
      </c>
      <c r="I47" s="28">
        <v>12122</v>
      </c>
      <c r="J47" s="28">
        <f t="shared" si="8"/>
        <v>8215.777</v>
      </c>
    </row>
    <row r="48" spans="1:10" x14ac:dyDescent="0.3">
      <c r="A48" s="57" t="s">
        <v>295</v>
      </c>
      <c r="B48" s="27" t="s">
        <v>77</v>
      </c>
      <c r="C48" s="28">
        <v>19196</v>
      </c>
      <c r="D48" s="28">
        <v>10230.443869999999</v>
      </c>
      <c r="E48" s="29">
        <f t="shared" si="6"/>
        <v>0.53294664878099596</v>
      </c>
      <c r="F48" s="28">
        <v>76784</v>
      </c>
      <c r="G48" s="28">
        <v>34290.077060000003</v>
      </c>
      <c r="H48" s="29">
        <f t="shared" si="7"/>
        <v>0.44657841555532407</v>
      </c>
      <c r="I48" s="28">
        <v>174511</v>
      </c>
      <c r="J48" s="28">
        <f t="shared" si="8"/>
        <v>140220.92293999999</v>
      </c>
    </row>
    <row r="49" spans="1:10" x14ac:dyDescent="0.3">
      <c r="A49" s="67">
        <v>5295950300</v>
      </c>
      <c r="B49" s="27" t="s">
        <v>79</v>
      </c>
      <c r="C49" s="28">
        <v>163</v>
      </c>
      <c r="D49" s="28">
        <v>0</v>
      </c>
      <c r="E49" s="29">
        <f t="shared" si="6"/>
        <v>0</v>
      </c>
      <c r="F49" s="28">
        <v>815</v>
      </c>
      <c r="G49" s="28">
        <v>241.95599999999999</v>
      </c>
      <c r="H49" s="29">
        <f t="shared" si="7"/>
        <v>0.296878527607362</v>
      </c>
      <c r="I49" s="28">
        <v>1956</v>
      </c>
      <c r="J49" s="28">
        <f t="shared" si="8"/>
        <v>1714.0440000000001</v>
      </c>
    </row>
    <row r="50" spans="1:10" x14ac:dyDescent="0.3">
      <c r="A50" s="57" t="s">
        <v>296</v>
      </c>
      <c r="B50" s="27" t="s">
        <v>81</v>
      </c>
      <c r="C50" s="28">
        <v>3486</v>
      </c>
      <c r="D50" s="28">
        <v>185.928</v>
      </c>
      <c r="E50" s="29">
        <f t="shared" si="6"/>
        <v>5.3335628227194509E-2</v>
      </c>
      <c r="F50" s="28">
        <v>13945</v>
      </c>
      <c r="G50" s="28">
        <v>1930.423</v>
      </c>
      <c r="H50" s="29">
        <f t="shared" si="7"/>
        <v>0.13843119397633563</v>
      </c>
      <c r="I50" s="28">
        <v>31696</v>
      </c>
      <c r="J50" s="28">
        <f t="shared" si="8"/>
        <v>29765.577000000001</v>
      </c>
    </row>
    <row r="51" spans="1:10" x14ac:dyDescent="0.3">
      <c r="A51" s="65" t="s">
        <v>297</v>
      </c>
      <c r="B51" s="27" t="s">
        <v>83</v>
      </c>
      <c r="C51" s="28">
        <v>1877</v>
      </c>
      <c r="D51" s="28">
        <v>1431.46</v>
      </c>
      <c r="E51" s="29">
        <f t="shared" si="6"/>
        <v>0.76263185935002664</v>
      </c>
      <c r="F51" s="28">
        <v>9385</v>
      </c>
      <c r="G51" s="28">
        <v>6105.7269999999999</v>
      </c>
      <c r="H51" s="29">
        <f t="shared" si="7"/>
        <v>0.65058359083644113</v>
      </c>
      <c r="I51" s="28">
        <v>22524</v>
      </c>
      <c r="J51" s="28">
        <f t="shared" si="8"/>
        <v>16418.273000000001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6"/>
        <v>0</v>
      </c>
      <c r="F52" s="28">
        <v>0</v>
      </c>
      <c r="G52" s="28">
        <v>0</v>
      </c>
      <c r="H52" s="29">
        <f t="shared" si="7"/>
        <v>0</v>
      </c>
      <c r="I52" s="28">
        <v>0</v>
      </c>
      <c r="J52" s="28">
        <f t="shared" si="8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6"/>
        <v>0</v>
      </c>
      <c r="F53" s="28">
        <v>0</v>
      </c>
      <c r="G53" s="28">
        <v>0</v>
      </c>
      <c r="H53" s="29">
        <f t="shared" si="7"/>
        <v>0</v>
      </c>
      <c r="I53" s="28">
        <v>0</v>
      </c>
      <c r="J53" s="28">
        <f t="shared" si="8"/>
        <v>0</v>
      </c>
    </row>
    <row r="54" spans="1:10" x14ac:dyDescent="0.3">
      <c r="A54" s="57" t="s">
        <v>298</v>
      </c>
      <c r="B54" s="27" t="s">
        <v>89</v>
      </c>
      <c r="C54" s="28">
        <v>3708</v>
      </c>
      <c r="D54" s="28">
        <v>1562.5440000000001</v>
      </c>
      <c r="E54" s="29">
        <f t="shared" si="6"/>
        <v>0.42139805825242715</v>
      </c>
      <c r="F54" s="28">
        <v>12329</v>
      </c>
      <c r="G54" s="28">
        <v>10210.638000000001</v>
      </c>
      <c r="H54" s="29">
        <f t="shared" si="7"/>
        <v>0.82818054992294599</v>
      </c>
      <c r="I54" s="28">
        <v>29741</v>
      </c>
      <c r="J54" s="28">
        <f t="shared" si="8"/>
        <v>19530.362000000001</v>
      </c>
    </row>
    <row r="55" spans="1:10" x14ac:dyDescent="0.3">
      <c r="A55" s="65">
        <v>5299100000</v>
      </c>
      <c r="B55" s="27" t="s">
        <v>91</v>
      </c>
      <c r="C55" s="28">
        <v>25</v>
      </c>
      <c r="D55" s="28">
        <v>0</v>
      </c>
      <c r="E55" s="29">
        <f>IF(C55=0,0,1-((C55-D55)/ABS(C55)))</f>
        <v>0</v>
      </c>
      <c r="F55" s="28">
        <v>121</v>
      </c>
      <c r="G55" s="28">
        <v>0</v>
      </c>
      <c r="H55" s="29">
        <f>IF(F55=0,0,1-((F55-G55)/ABS(F55)))</f>
        <v>0</v>
      </c>
      <c r="I55" s="28">
        <v>301</v>
      </c>
      <c r="J55" s="28">
        <f t="shared" si="8"/>
        <v>301</v>
      </c>
    </row>
    <row r="56" spans="1:10" s="35" customFormat="1" x14ac:dyDescent="0.3">
      <c r="A56" s="67"/>
      <c r="B56" s="24" t="s">
        <v>92</v>
      </c>
      <c r="C56" s="41">
        <f>SUM(C40:C55)</f>
        <v>66678</v>
      </c>
      <c r="D56" s="41">
        <f>SUM(D40:D55)</f>
        <v>48902.34319</v>
      </c>
      <c r="E56" s="33">
        <f>IF(C56=0,0,1-((C56-D56)/ABS(C56)))</f>
        <v>0.73341046807042809</v>
      </c>
      <c r="F56" s="41">
        <f>SUM(F40:F55)</f>
        <v>299043</v>
      </c>
      <c r="G56" s="41">
        <f>SUM(G40:G55)</f>
        <v>208209.56791000004</v>
      </c>
      <c r="H56" s="33">
        <f>IF(F56=0,0,1-((F56-G56)/ABS(F56)))</f>
        <v>0.69625293991165171</v>
      </c>
      <c r="I56" s="41">
        <f>SUM(I40:I55)</f>
        <v>703723</v>
      </c>
      <c r="J56" s="41">
        <f>SUM(J40:J55)</f>
        <v>495513.43208999996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33625</v>
      </c>
      <c r="D58" s="28">
        <v>31782.12</v>
      </c>
      <c r="E58" s="29">
        <f t="shared" ref="E58:E87" si="9">IF(C58=0,0,1-((C58-D58)/ABS(C58)))</f>
        <v>0.94519315985130103</v>
      </c>
      <c r="F58" s="28">
        <v>162134</v>
      </c>
      <c r="G58" s="28">
        <v>160318.913</v>
      </c>
      <c r="H58" s="29">
        <f t="shared" ref="H58:H87" si="10">IF(F58=0,0,1-((F58-G58)/ABS(F58)))</f>
        <v>0.98880501930501929</v>
      </c>
      <c r="I58" s="28">
        <v>401756</v>
      </c>
      <c r="J58" s="28">
        <f t="shared" ref="J58:J85" si="11">+I58-G58</f>
        <v>241437.087</v>
      </c>
    </row>
    <row r="59" spans="1:10" x14ac:dyDescent="0.3">
      <c r="A59" s="68" t="s">
        <v>300</v>
      </c>
      <c r="B59" s="27" t="s">
        <v>97</v>
      </c>
      <c r="C59" s="28">
        <v>21791</v>
      </c>
      <c r="D59" s="28">
        <v>17661.838</v>
      </c>
      <c r="E59" s="29">
        <f t="shared" si="9"/>
        <v>0.81051066954247164</v>
      </c>
      <c r="F59" s="28">
        <v>105071</v>
      </c>
      <c r="G59" s="28">
        <v>89812.08</v>
      </c>
      <c r="H59" s="29">
        <f t="shared" si="10"/>
        <v>0.85477515204004906</v>
      </c>
      <c r="I59" s="28">
        <v>263191</v>
      </c>
      <c r="J59" s="28">
        <f t="shared" si="11"/>
        <v>173378.91999999998</v>
      </c>
    </row>
    <row r="60" spans="1:10" x14ac:dyDescent="0.3">
      <c r="A60" s="57" t="s">
        <v>301</v>
      </c>
      <c r="B60" s="27" t="s">
        <v>99</v>
      </c>
      <c r="C60" s="28">
        <v>483</v>
      </c>
      <c r="D60" s="28">
        <v>640.5</v>
      </c>
      <c r="E60" s="29">
        <f t="shared" si="9"/>
        <v>1.3260869565217392</v>
      </c>
      <c r="F60" s="28">
        <v>2582</v>
      </c>
      <c r="G60" s="28">
        <v>3202.5</v>
      </c>
      <c r="H60" s="29">
        <f t="shared" si="10"/>
        <v>1.2403175832687838</v>
      </c>
      <c r="I60" s="28">
        <v>6547</v>
      </c>
      <c r="J60" s="28">
        <f t="shared" si="11"/>
        <v>3344.5</v>
      </c>
    </row>
    <row r="61" spans="1:10" x14ac:dyDescent="0.3">
      <c r="A61" s="57" t="s">
        <v>302</v>
      </c>
      <c r="B61" s="27" t="s">
        <v>101</v>
      </c>
      <c r="C61" s="28">
        <v>71</v>
      </c>
      <c r="D61" s="28">
        <v>0</v>
      </c>
      <c r="E61" s="29">
        <f t="shared" si="9"/>
        <v>0</v>
      </c>
      <c r="F61" s="28">
        <v>355</v>
      </c>
      <c r="G61" s="28">
        <v>920</v>
      </c>
      <c r="H61" s="29">
        <f t="shared" si="10"/>
        <v>2.591549295774648</v>
      </c>
      <c r="I61" s="28">
        <v>852</v>
      </c>
      <c r="J61" s="28">
        <f t="shared" si="11"/>
        <v>-68</v>
      </c>
    </row>
    <row r="62" spans="1:10" x14ac:dyDescent="0.3">
      <c r="A62" s="57" t="s">
        <v>303</v>
      </c>
      <c r="B62" s="27" t="s">
        <v>103</v>
      </c>
      <c r="C62" s="28">
        <v>117</v>
      </c>
      <c r="D62" s="28">
        <v>0</v>
      </c>
      <c r="E62" s="29">
        <f t="shared" si="9"/>
        <v>0</v>
      </c>
      <c r="F62" s="28">
        <v>585</v>
      </c>
      <c r="G62" s="28">
        <v>729.47699999999998</v>
      </c>
      <c r="H62" s="29">
        <f t="shared" si="10"/>
        <v>1.2469692307692308</v>
      </c>
      <c r="I62" s="28">
        <v>1404</v>
      </c>
      <c r="J62" s="28">
        <f t="shared" si="11"/>
        <v>674.52300000000002</v>
      </c>
    </row>
    <row r="63" spans="1:10" x14ac:dyDescent="0.3">
      <c r="A63" s="57" t="s">
        <v>304</v>
      </c>
      <c r="B63" s="27" t="s">
        <v>305</v>
      </c>
      <c r="C63" s="28">
        <v>1686</v>
      </c>
      <c r="D63" s="28">
        <v>1569.575</v>
      </c>
      <c r="E63" s="29">
        <f t="shared" si="9"/>
        <v>0.93094602609727173</v>
      </c>
      <c r="F63" s="28">
        <v>8430</v>
      </c>
      <c r="G63" s="28">
        <v>6828.6670000000004</v>
      </c>
      <c r="H63" s="29">
        <f t="shared" si="10"/>
        <v>0.81004353499406889</v>
      </c>
      <c r="I63" s="28">
        <v>20232</v>
      </c>
      <c r="J63" s="28">
        <f t="shared" si="11"/>
        <v>13403.332999999999</v>
      </c>
    </row>
    <row r="64" spans="1:10" x14ac:dyDescent="0.3">
      <c r="A64" s="57" t="s">
        <v>306</v>
      </c>
      <c r="B64" s="27" t="s">
        <v>107</v>
      </c>
      <c r="C64" s="28">
        <v>468</v>
      </c>
      <c r="D64" s="28">
        <v>2129.739</v>
      </c>
      <c r="E64" s="29">
        <f t="shared" si="9"/>
        <v>4.5507243589743585</v>
      </c>
      <c r="F64" s="28">
        <v>2340</v>
      </c>
      <c r="G64" s="28">
        <v>12119.128000000001</v>
      </c>
      <c r="H64" s="29">
        <f t="shared" si="10"/>
        <v>5.1791145299145303</v>
      </c>
      <c r="I64" s="28">
        <v>5616</v>
      </c>
      <c r="J64" s="28">
        <f t="shared" si="11"/>
        <v>-6503.1280000000006</v>
      </c>
    </row>
    <row r="65" spans="1:10" x14ac:dyDescent="0.3">
      <c r="A65" s="57" t="s">
        <v>108</v>
      </c>
      <c r="B65" s="27" t="s">
        <v>109</v>
      </c>
      <c r="C65" s="28">
        <v>1008</v>
      </c>
      <c r="D65" s="28">
        <v>26.050999999999998</v>
      </c>
      <c r="E65" s="29">
        <f t="shared" si="9"/>
        <v>2.5844246031746065E-2</v>
      </c>
      <c r="F65" s="28">
        <v>5040</v>
      </c>
      <c r="G65" s="28">
        <v>181.00299999999999</v>
      </c>
      <c r="H65" s="29">
        <f t="shared" si="10"/>
        <v>3.5913293650793543E-2</v>
      </c>
      <c r="I65" s="28">
        <v>12096</v>
      </c>
      <c r="J65" s="28">
        <f t="shared" si="11"/>
        <v>11914.996999999999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9"/>
        <v>0</v>
      </c>
      <c r="F66" s="28">
        <v>0</v>
      </c>
      <c r="G66" s="28">
        <v>0</v>
      </c>
      <c r="H66" s="29">
        <f t="shared" si="10"/>
        <v>0</v>
      </c>
      <c r="I66" s="28">
        <v>0</v>
      </c>
      <c r="J66" s="28">
        <f t="shared" si="11"/>
        <v>0</v>
      </c>
    </row>
    <row r="67" spans="1:10" x14ac:dyDescent="0.3">
      <c r="A67" s="57" t="s">
        <v>307</v>
      </c>
      <c r="B67" s="27" t="s">
        <v>113</v>
      </c>
      <c r="C67" s="28">
        <v>210</v>
      </c>
      <c r="D67" s="28">
        <v>183.69200000000001</v>
      </c>
      <c r="E67" s="29">
        <f t="shared" si="9"/>
        <v>0.87472380952380957</v>
      </c>
      <c r="F67" s="28">
        <v>13740</v>
      </c>
      <c r="G67" s="28">
        <v>11926.803</v>
      </c>
      <c r="H67" s="29">
        <f t="shared" si="10"/>
        <v>0.86803515283842791</v>
      </c>
      <c r="I67" s="28">
        <v>42654</v>
      </c>
      <c r="J67" s="28">
        <f t="shared" si="11"/>
        <v>30727.197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9"/>
        <v>0</v>
      </c>
      <c r="F68" s="28">
        <v>10139</v>
      </c>
      <c r="G68" s="28">
        <v>5161.5829999999996</v>
      </c>
      <c r="H68" s="29">
        <f t="shared" si="10"/>
        <v>0.50908205937469175</v>
      </c>
      <c r="I68" s="28">
        <v>10139</v>
      </c>
      <c r="J68" s="28">
        <f t="shared" si="11"/>
        <v>4977.4170000000004</v>
      </c>
    </row>
    <row r="69" spans="1:10" x14ac:dyDescent="0.3">
      <c r="A69" s="57" t="s">
        <v>309</v>
      </c>
      <c r="B69" s="27" t="s">
        <v>117</v>
      </c>
      <c r="C69" s="28">
        <v>935</v>
      </c>
      <c r="D69" s="28">
        <v>1707.8989999999999</v>
      </c>
      <c r="E69" s="29">
        <f t="shared" si="9"/>
        <v>1.8266299465240641</v>
      </c>
      <c r="F69" s="28">
        <v>4675</v>
      </c>
      <c r="G69" s="28">
        <v>3013.4989999999998</v>
      </c>
      <c r="H69" s="29">
        <f t="shared" si="10"/>
        <v>0.64459871657754009</v>
      </c>
      <c r="I69" s="28">
        <v>11220</v>
      </c>
      <c r="J69" s="28">
        <f t="shared" si="11"/>
        <v>8206.5010000000002</v>
      </c>
    </row>
    <row r="70" spans="1:10" x14ac:dyDescent="0.3">
      <c r="A70" s="57" t="s">
        <v>310</v>
      </c>
      <c r="B70" s="27" t="s">
        <v>119</v>
      </c>
      <c r="C70" s="28">
        <v>294</v>
      </c>
      <c r="D70" s="28">
        <v>202.51900000000001</v>
      </c>
      <c r="E70" s="29">
        <f t="shared" si="9"/>
        <v>0.68884013605442185</v>
      </c>
      <c r="F70" s="28">
        <v>1470</v>
      </c>
      <c r="G70" s="28">
        <v>1223.258</v>
      </c>
      <c r="H70" s="29">
        <f t="shared" si="10"/>
        <v>0.83214829931972789</v>
      </c>
      <c r="I70" s="28">
        <v>3528</v>
      </c>
      <c r="J70" s="28">
        <f t="shared" si="11"/>
        <v>2304.7420000000002</v>
      </c>
    </row>
    <row r="71" spans="1:10" x14ac:dyDescent="0.3">
      <c r="A71" s="65" t="s">
        <v>311</v>
      </c>
      <c r="B71" s="27" t="s">
        <v>121</v>
      </c>
      <c r="C71" s="28">
        <v>889</v>
      </c>
      <c r="D71" s="28">
        <v>18.538</v>
      </c>
      <c r="E71" s="29">
        <f t="shared" si="9"/>
        <v>2.0852643419572603E-2</v>
      </c>
      <c r="F71" s="28">
        <v>4648</v>
      </c>
      <c r="G71" s="28">
        <v>167.518</v>
      </c>
      <c r="H71" s="29">
        <f t="shared" si="10"/>
        <v>3.6040877796901905E-2</v>
      </c>
      <c r="I71" s="28">
        <v>11596</v>
      </c>
      <c r="J71" s="28">
        <f t="shared" si="11"/>
        <v>11428.482</v>
      </c>
    </row>
    <row r="72" spans="1:10" x14ac:dyDescent="0.3">
      <c r="A72" s="57" t="s">
        <v>312</v>
      </c>
      <c r="B72" s="27" t="s">
        <v>123</v>
      </c>
      <c r="C72" s="28">
        <v>281</v>
      </c>
      <c r="D72" s="28">
        <v>103.864</v>
      </c>
      <c r="E72" s="29">
        <f t="shared" si="9"/>
        <v>0.36962277580071179</v>
      </c>
      <c r="F72" s="28">
        <v>1405</v>
      </c>
      <c r="G72" s="28">
        <v>651.31399999999996</v>
      </c>
      <c r="H72" s="29">
        <f t="shared" si="10"/>
        <v>0.46356868327402134</v>
      </c>
      <c r="I72" s="28">
        <v>3372</v>
      </c>
      <c r="J72" s="28">
        <f t="shared" si="11"/>
        <v>2720.6860000000001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9"/>
        <v>0</v>
      </c>
      <c r="F73" s="28">
        <v>0</v>
      </c>
      <c r="G73" s="28">
        <v>0</v>
      </c>
      <c r="H73" s="29">
        <f t="shared" si="10"/>
        <v>0</v>
      </c>
      <c r="I73" s="28">
        <v>0</v>
      </c>
      <c r="J73" s="28">
        <f t="shared" si="11"/>
        <v>0</v>
      </c>
    </row>
    <row r="74" spans="1:10" x14ac:dyDescent="0.3">
      <c r="A74" s="57" t="s">
        <v>313</v>
      </c>
      <c r="B74" s="27" t="s">
        <v>127</v>
      </c>
      <c r="C74" s="28">
        <v>456</v>
      </c>
      <c r="D74" s="28">
        <v>49.999000000000002</v>
      </c>
      <c r="E74" s="29">
        <f t="shared" si="9"/>
        <v>0.10964692982456148</v>
      </c>
      <c r="F74" s="28">
        <v>2280</v>
      </c>
      <c r="G74" s="28">
        <v>670.005</v>
      </c>
      <c r="H74" s="29">
        <f t="shared" si="10"/>
        <v>0.29386184210526323</v>
      </c>
      <c r="I74" s="28">
        <v>5472</v>
      </c>
      <c r="J74" s="28">
        <f t="shared" si="11"/>
        <v>4801.9949999999999</v>
      </c>
    </row>
    <row r="75" spans="1:10" x14ac:dyDescent="0.3">
      <c r="A75" s="57" t="s">
        <v>314</v>
      </c>
      <c r="B75" s="27" t="s">
        <v>129</v>
      </c>
      <c r="C75" s="28">
        <v>4841</v>
      </c>
      <c r="D75" s="28">
        <v>6280.0429999999997</v>
      </c>
      <c r="E75" s="29">
        <f t="shared" si="9"/>
        <v>1.2972615162156578</v>
      </c>
      <c r="F75" s="28">
        <v>23848</v>
      </c>
      <c r="G75" s="28">
        <v>27207.593000000001</v>
      </c>
      <c r="H75" s="29">
        <f t="shared" si="10"/>
        <v>1.1408752515934251</v>
      </c>
      <c r="I75" s="28">
        <v>57735</v>
      </c>
      <c r="J75" s="28">
        <f t="shared" si="11"/>
        <v>30527.406999999999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9"/>
        <v>0</v>
      </c>
      <c r="F76" s="28">
        <v>0</v>
      </c>
      <c r="G76" s="28">
        <v>0</v>
      </c>
      <c r="H76" s="29">
        <f t="shared" si="10"/>
        <v>0</v>
      </c>
      <c r="I76" s="28">
        <v>0</v>
      </c>
      <c r="J76" s="28">
        <f t="shared" si="11"/>
        <v>0</v>
      </c>
    </row>
    <row r="77" spans="1:10" x14ac:dyDescent="0.3">
      <c r="A77" s="57" t="s">
        <v>316</v>
      </c>
      <c r="B77" s="27" t="s">
        <v>133</v>
      </c>
      <c r="C77" s="28">
        <v>5</v>
      </c>
      <c r="D77" s="28">
        <v>0</v>
      </c>
      <c r="E77" s="29">
        <f t="shared" si="9"/>
        <v>0</v>
      </c>
      <c r="F77" s="28">
        <v>25</v>
      </c>
      <c r="G77" s="28">
        <v>0</v>
      </c>
      <c r="H77" s="29">
        <f t="shared" si="10"/>
        <v>0</v>
      </c>
      <c r="I77" s="28">
        <v>60</v>
      </c>
      <c r="J77" s="28">
        <f t="shared" si="11"/>
        <v>60</v>
      </c>
    </row>
    <row r="78" spans="1:10" x14ac:dyDescent="0.3">
      <c r="A78" s="57" t="s">
        <v>317</v>
      </c>
      <c r="B78" s="27" t="s">
        <v>135</v>
      </c>
      <c r="C78" s="28">
        <v>44</v>
      </c>
      <c r="D78" s="28">
        <v>25.013000000000002</v>
      </c>
      <c r="E78" s="29">
        <f t="shared" si="9"/>
        <v>0.56847727272727278</v>
      </c>
      <c r="F78" s="28">
        <v>220</v>
      </c>
      <c r="G78" s="28">
        <v>291.94499999999999</v>
      </c>
      <c r="H78" s="29">
        <f t="shared" si="10"/>
        <v>1.3270227272727273</v>
      </c>
      <c r="I78" s="28">
        <v>528</v>
      </c>
      <c r="J78" s="28">
        <f t="shared" si="11"/>
        <v>236.05500000000001</v>
      </c>
    </row>
    <row r="79" spans="1:10" x14ac:dyDescent="0.3">
      <c r="A79" s="57" t="s">
        <v>318</v>
      </c>
      <c r="B79" s="27" t="s">
        <v>137</v>
      </c>
      <c r="C79" s="28">
        <v>2237</v>
      </c>
      <c r="D79" s="28">
        <v>2133.009</v>
      </c>
      <c r="E79" s="29">
        <f t="shared" si="9"/>
        <v>0.95351318730442558</v>
      </c>
      <c r="F79" s="28">
        <v>11185</v>
      </c>
      <c r="G79" s="28">
        <v>9884.9789999999994</v>
      </c>
      <c r="H79" s="29">
        <f t="shared" si="10"/>
        <v>0.88377103263299062</v>
      </c>
      <c r="I79" s="28">
        <v>26844</v>
      </c>
      <c r="J79" s="28">
        <f t="shared" si="11"/>
        <v>16959.021000000001</v>
      </c>
    </row>
    <row r="80" spans="1:10" x14ac:dyDescent="0.3">
      <c r="A80" s="65" t="s">
        <v>319</v>
      </c>
      <c r="B80" s="27" t="s">
        <v>139</v>
      </c>
      <c r="C80" s="28">
        <v>395</v>
      </c>
      <c r="D80" s="28">
        <v>0</v>
      </c>
      <c r="E80" s="29">
        <f t="shared" si="9"/>
        <v>0</v>
      </c>
      <c r="F80" s="28">
        <v>1975</v>
      </c>
      <c r="G80" s="28">
        <v>1268.498</v>
      </c>
      <c r="H80" s="29">
        <f t="shared" si="10"/>
        <v>0.64227746835443034</v>
      </c>
      <c r="I80" s="28">
        <v>4740</v>
      </c>
      <c r="J80" s="28">
        <f t="shared" si="11"/>
        <v>3471.502</v>
      </c>
    </row>
    <row r="81" spans="1:10" x14ac:dyDescent="0.3">
      <c r="A81" s="57" t="s">
        <v>320</v>
      </c>
      <c r="B81" s="27" t="s">
        <v>141</v>
      </c>
      <c r="C81" s="28">
        <v>4773</v>
      </c>
      <c r="D81" s="28">
        <v>2175.90281</v>
      </c>
      <c r="E81" s="29">
        <f t="shared" si="9"/>
        <v>0.4558773957678609</v>
      </c>
      <c r="F81" s="28">
        <v>21651</v>
      </c>
      <c r="G81" s="28">
        <v>13468.54463</v>
      </c>
      <c r="H81" s="29">
        <f t="shared" si="10"/>
        <v>0.62207494480624459</v>
      </c>
      <c r="I81" s="28">
        <v>46461</v>
      </c>
      <c r="J81" s="28">
        <f t="shared" si="11"/>
        <v>32992.455369999996</v>
      </c>
    </row>
    <row r="82" spans="1:10" x14ac:dyDescent="0.3">
      <c r="A82" s="57" t="s">
        <v>321</v>
      </c>
      <c r="B82" s="27" t="s">
        <v>143</v>
      </c>
      <c r="C82" s="28">
        <v>1473</v>
      </c>
      <c r="D82" s="28">
        <v>108.072</v>
      </c>
      <c r="E82" s="29">
        <f t="shared" si="9"/>
        <v>7.3368635437881968E-2</v>
      </c>
      <c r="F82" s="28">
        <v>7365</v>
      </c>
      <c r="G82" s="28">
        <v>5093.7366300000003</v>
      </c>
      <c r="H82" s="29">
        <f t="shared" si="10"/>
        <v>0.69161393482688394</v>
      </c>
      <c r="I82" s="28">
        <v>17676</v>
      </c>
      <c r="J82" s="28">
        <f t="shared" si="11"/>
        <v>12582.263370000001</v>
      </c>
    </row>
    <row r="83" spans="1:10" x14ac:dyDescent="0.3">
      <c r="A83" s="57" t="s">
        <v>322</v>
      </c>
      <c r="B83" s="27" t="s">
        <v>145</v>
      </c>
      <c r="C83" s="28">
        <v>1</v>
      </c>
      <c r="D83" s="28">
        <v>0</v>
      </c>
      <c r="E83" s="29">
        <f t="shared" si="9"/>
        <v>0</v>
      </c>
      <c r="F83" s="28">
        <v>5</v>
      </c>
      <c r="G83" s="28">
        <v>163.35</v>
      </c>
      <c r="H83" s="29">
        <f t="shared" si="10"/>
        <v>32.67</v>
      </c>
      <c r="I83" s="28">
        <v>12</v>
      </c>
      <c r="J83" s="28">
        <f t="shared" si="11"/>
        <v>-151.35</v>
      </c>
    </row>
    <row r="84" spans="1:10" x14ac:dyDescent="0.3">
      <c r="A84" s="65" t="s">
        <v>323</v>
      </c>
      <c r="B84" s="27" t="s">
        <v>147</v>
      </c>
      <c r="C84" s="28">
        <v>1910</v>
      </c>
      <c r="D84" s="28">
        <v>1542.384</v>
      </c>
      <c r="E84" s="29">
        <f t="shared" si="9"/>
        <v>0.80753089005235601</v>
      </c>
      <c r="F84" s="28">
        <v>9550</v>
      </c>
      <c r="G84" s="28">
        <v>9039.6779999999999</v>
      </c>
      <c r="H84" s="29">
        <f t="shared" si="10"/>
        <v>0.94656314136125652</v>
      </c>
      <c r="I84" s="28">
        <v>22920</v>
      </c>
      <c r="J84" s="28">
        <f t="shared" si="11"/>
        <v>13880.322</v>
      </c>
    </row>
    <row r="85" spans="1:10" x14ac:dyDescent="0.3">
      <c r="A85" s="57" t="s">
        <v>324</v>
      </c>
      <c r="B85" s="27" t="s">
        <v>149</v>
      </c>
      <c r="C85" s="28">
        <v>522</v>
      </c>
      <c r="D85" s="28">
        <v>536.02099999999996</v>
      </c>
      <c r="E85" s="29">
        <f t="shared" si="9"/>
        <v>1.026860153256705</v>
      </c>
      <c r="F85" s="28">
        <v>2610</v>
      </c>
      <c r="G85" s="28">
        <v>2017.345</v>
      </c>
      <c r="H85" s="29">
        <f t="shared" si="10"/>
        <v>0.77292911877394643</v>
      </c>
      <c r="I85" s="28">
        <v>6341</v>
      </c>
      <c r="J85" s="28">
        <f t="shared" si="11"/>
        <v>4323.6549999999997</v>
      </c>
    </row>
    <row r="86" spans="1:10" x14ac:dyDescent="0.3">
      <c r="B86" s="24" t="s">
        <v>150</v>
      </c>
      <c r="C86" s="32">
        <f>SUM(C58:C85)</f>
        <v>78515</v>
      </c>
      <c r="D86" s="32">
        <f>SUM(D58:D85)</f>
        <v>68876.778810000003</v>
      </c>
      <c r="E86" s="33">
        <f t="shared" si="9"/>
        <v>0.87724356887219002</v>
      </c>
      <c r="F86" s="32">
        <f>SUM(F58:F85)</f>
        <v>403328</v>
      </c>
      <c r="G86" s="32">
        <f>SUM(G58:G85)</f>
        <v>365361.41726000002</v>
      </c>
      <c r="H86" s="33">
        <f t="shared" si="10"/>
        <v>0.90586673194025713</v>
      </c>
      <c r="I86" s="32">
        <f>SUM(I58:I85)</f>
        <v>982992</v>
      </c>
      <c r="J86" s="32">
        <f>SUM(J58:J85)</f>
        <v>617630.58273999998</v>
      </c>
    </row>
    <row r="87" spans="1:10" s="35" customFormat="1" x14ac:dyDescent="0.3">
      <c r="A87" s="67"/>
      <c r="B87" s="24" t="s">
        <v>151</v>
      </c>
      <c r="C87" s="41">
        <f>+C86+C56+C38</f>
        <v>145359</v>
      </c>
      <c r="D87" s="41">
        <f>+D86+D56+D38</f>
        <v>117779.122</v>
      </c>
      <c r="E87" s="33">
        <f t="shared" si="9"/>
        <v>0.81026370572169593</v>
      </c>
      <c r="F87" s="41">
        <f>+F86+F56+F38</f>
        <v>703201</v>
      </c>
      <c r="G87" s="41">
        <f>+G86+G56+G38</f>
        <v>573570.98517</v>
      </c>
      <c r="H87" s="33">
        <f t="shared" si="10"/>
        <v>0.81565723764613529</v>
      </c>
      <c r="I87" s="41">
        <f>+I86+I56+I38</f>
        <v>1688707</v>
      </c>
      <c r="J87" s="41">
        <f>+J86+J56+J38</f>
        <v>1115136.01483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2">IF(C90=0,0,1-((C90-D90)/ABS(C90)))</f>
        <v>0</v>
      </c>
      <c r="F90" s="28">
        <v>0</v>
      </c>
      <c r="G90" s="28">
        <v>0</v>
      </c>
      <c r="H90" s="29">
        <f t="shared" ref="H90:H96" si="13">IF(F90=0,0,1-((F90-G90)/ABS(F90)))</f>
        <v>0</v>
      </c>
      <c r="I90" s="28">
        <v>0</v>
      </c>
      <c r="J90" s="28">
        <f t="shared" ref="J90:J95" si="14">+I90-G90</f>
        <v>0</v>
      </c>
    </row>
    <row r="91" spans="1:10" x14ac:dyDescent="0.3">
      <c r="A91" s="65" t="s">
        <v>158</v>
      </c>
      <c r="B91" s="27" t="s">
        <v>157</v>
      </c>
      <c r="C91" s="28">
        <v>0</v>
      </c>
      <c r="D91" s="28">
        <v>0</v>
      </c>
      <c r="E91" s="29">
        <f t="shared" si="12"/>
        <v>0</v>
      </c>
      <c r="F91" s="28">
        <v>0</v>
      </c>
      <c r="G91" s="28">
        <v>0</v>
      </c>
      <c r="H91" s="29">
        <f t="shared" si="13"/>
        <v>0</v>
      </c>
      <c r="I91" s="28">
        <v>0</v>
      </c>
      <c r="J91" s="28">
        <f t="shared" si="14"/>
        <v>0</v>
      </c>
    </row>
    <row r="92" spans="1:10" x14ac:dyDescent="0.3">
      <c r="A92" s="68" t="s">
        <v>387</v>
      </c>
      <c r="B92" s="27" t="s">
        <v>159</v>
      </c>
      <c r="C92" s="28">
        <v>0</v>
      </c>
      <c r="D92" s="28">
        <v>0</v>
      </c>
      <c r="E92" s="29">
        <f t="shared" si="12"/>
        <v>0</v>
      </c>
      <c r="F92" s="28">
        <v>0</v>
      </c>
      <c r="G92" s="28">
        <v>0</v>
      </c>
      <c r="H92" s="29">
        <f t="shared" si="13"/>
        <v>0</v>
      </c>
      <c r="I92" s="28">
        <v>0</v>
      </c>
      <c r="J92" s="28">
        <f t="shared" si="14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4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2"/>
        <v>0</v>
      </c>
      <c r="F94" s="28">
        <v>0</v>
      </c>
      <c r="G94" s="28">
        <v>0</v>
      </c>
      <c r="H94" s="29">
        <f t="shared" si="13"/>
        <v>0</v>
      </c>
      <c r="I94" s="28">
        <v>0</v>
      </c>
      <c r="J94" s="28">
        <f t="shared" si="14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2"/>
        <v>0</v>
      </c>
      <c r="F95" s="28">
        <v>0</v>
      </c>
      <c r="G95" s="28">
        <v>0</v>
      </c>
      <c r="H95" s="29">
        <f t="shared" si="13"/>
        <v>0</v>
      </c>
      <c r="I95" s="28">
        <v>0</v>
      </c>
      <c r="J95" s="28">
        <f t="shared" si="14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2"/>
        <v>0</v>
      </c>
      <c r="F96" s="32">
        <f>SUM(F90:F95)</f>
        <v>0</v>
      </c>
      <c r="G96" s="32">
        <f>SUM(G90:G95)</f>
        <v>0</v>
      </c>
      <c r="H96" s="33">
        <f t="shared" si="13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5">IF(C98=0,0,1-((C98-D98)/ABS(C98)))</f>
        <v>0</v>
      </c>
      <c r="F98" s="28">
        <v>0</v>
      </c>
      <c r="G98" s="28">
        <v>0</v>
      </c>
      <c r="H98" s="29">
        <f t="shared" ref="H98:H128" si="16">IF(F98=0,0,1-((F98-G98)/ABS(F98)))</f>
        <v>0</v>
      </c>
      <c r="I98" s="28">
        <v>0</v>
      </c>
      <c r="J98" s="28">
        <f t="shared" ref="J98:J128" si="17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5"/>
        <v>0</v>
      </c>
      <c r="F99" s="28">
        <v>0</v>
      </c>
      <c r="G99" s="28">
        <v>0</v>
      </c>
      <c r="H99" s="29">
        <f t="shared" si="16"/>
        <v>0</v>
      </c>
      <c r="I99" s="28">
        <v>0</v>
      </c>
      <c r="J99" s="28">
        <f t="shared" si="17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5"/>
        <v>0</v>
      </c>
      <c r="F100" s="28">
        <v>0</v>
      </c>
      <c r="G100" s="28">
        <v>0</v>
      </c>
      <c r="H100" s="29">
        <f t="shared" si="16"/>
        <v>0</v>
      </c>
      <c r="I100" s="28">
        <v>0</v>
      </c>
      <c r="J100" s="28">
        <f t="shared" si="17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5"/>
        <v>0</v>
      </c>
      <c r="F101" s="28">
        <v>0</v>
      </c>
      <c r="G101" s="28">
        <v>0</v>
      </c>
      <c r="H101" s="29">
        <f t="shared" si="16"/>
        <v>0</v>
      </c>
      <c r="I101" s="28">
        <v>0</v>
      </c>
      <c r="J101" s="28">
        <f t="shared" si="17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5"/>
        <v>0</v>
      </c>
      <c r="F102" s="28">
        <v>0</v>
      </c>
      <c r="G102" s="28">
        <v>0</v>
      </c>
      <c r="H102" s="29">
        <f t="shared" si="16"/>
        <v>0</v>
      </c>
      <c r="I102" s="28">
        <v>0</v>
      </c>
      <c r="J102" s="28">
        <f t="shared" si="17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5"/>
        <v>0</v>
      </c>
      <c r="F103" s="28">
        <v>0</v>
      </c>
      <c r="G103" s="28">
        <v>0</v>
      </c>
      <c r="H103" s="29">
        <f t="shared" si="16"/>
        <v>0</v>
      </c>
      <c r="I103" s="28">
        <v>0</v>
      </c>
      <c r="J103" s="28">
        <f t="shared" si="17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5"/>
        <v>0</v>
      </c>
      <c r="F104" s="28">
        <v>0</v>
      </c>
      <c r="G104" s="28">
        <v>0</v>
      </c>
      <c r="H104" s="29">
        <f t="shared" si="16"/>
        <v>0</v>
      </c>
      <c r="I104" s="28">
        <v>0</v>
      </c>
      <c r="J104" s="28">
        <f t="shared" si="17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5"/>
        <v>0</v>
      </c>
      <c r="F105" s="28">
        <v>0</v>
      </c>
      <c r="G105" s="28">
        <v>0</v>
      </c>
      <c r="H105" s="29">
        <f t="shared" si="16"/>
        <v>0</v>
      </c>
      <c r="I105" s="28">
        <v>0</v>
      </c>
      <c r="J105" s="28">
        <f t="shared" si="17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5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5"/>
        <v>0</v>
      </c>
      <c r="F107" s="28">
        <v>0</v>
      </c>
      <c r="G107" s="28">
        <v>0</v>
      </c>
      <c r="H107" s="29">
        <f t="shared" si="16"/>
        <v>0</v>
      </c>
      <c r="I107" s="28">
        <v>0</v>
      </c>
      <c r="J107" s="28">
        <f t="shared" si="17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5"/>
        <v>0</v>
      </c>
      <c r="F108" s="28">
        <v>0</v>
      </c>
      <c r="G108" s="28">
        <v>0</v>
      </c>
      <c r="H108" s="29">
        <f t="shared" si="16"/>
        <v>0</v>
      </c>
      <c r="I108" s="28">
        <v>0</v>
      </c>
      <c r="J108" s="28">
        <f t="shared" si="17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5"/>
        <v>0</v>
      </c>
      <c r="F109" s="28">
        <v>0</v>
      </c>
      <c r="G109" s="28">
        <v>0</v>
      </c>
      <c r="H109" s="29">
        <f t="shared" si="16"/>
        <v>0</v>
      </c>
      <c r="I109" s="28">
        <v>0</v>
      </c>
      <c r="J109" s="28">
        <f t="shared" si="17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5"/>
        <v>0</v>
      </c>
      <c r="F110" s="28">
        <v>0</v>
      </c>
      <c r="G110" s="28">
        <v>0</v>
      </c>
      <c r="H110" s="29">
        <f t="shared" si="16"/>
        <v>0</v>
      </c>
      <c r="I110" s="28">
        <v>0</v>
      </c>
      <c r="J110" s="28">
        <f t="shared" si="17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5"/>
        <v>0</v>
      </c>
      <c r="F111" s="28">
        <v>0</v>
      </c>
      <c r="G111" s="28">
        <v>0</v>
      </c>
      <c r="H111" s="29">
        <f t="shared" si="16"/>
        <v>0</v>
      </c>
      <c r="I111" s="28">
        <v>0</v>
      </c>
      <c r="J111" s="28">
        <f t="shared" si="17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5"/>
        <v>0</v>
      </c>
      <c r="F112" s="28">
        <v>0</v>
      </c>
      <c r="G112" s="28">
        <v>0</v>
      </c>
      <c r="H112" s="29">
        <f t="shared" si="16"/>
        <v>0</v>
      </c>
      <c r="I112" s="28">
        <v>0</v>
      </c>
      <c r="J112" s="28">
        <f t="shared" si="17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5"/>
        <v>0</v>
      </c>
      <c r="F113" s="28">
        <v>0</v>
      </c>
      <c r="G113" s="28">
        <v>0</v>
      </c>
      <c r="H113" s="29">
        <f t="shared" si="16"/>
        <v>0</v>
      </c>
      <c r="I113" s="28">
        <v>0</v>
      </c>
      <c r="J113" s="28">
        <f t="shared" si="17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5"/>
        <v>0</v>
      </c>
      <c r="F115" s="28">
        <v>0</v>
      </c>
      <c r="G115" s="28">
        <v>0</v>
      </c>
      <c r="H115" s="29">
        <f t="shared" si="16"/>
        <v>0</v>
      </c>
      <c r="I115" s="28">
        <v>0</v>
      </c>
      <c r="J115" s="28">
        <f t="shared" si="17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5"/>
        <v>0</v>
      </c>
      <c r="F116" s="28">
        <v>0</v>
      </c>
      <c r="G116" s="28">
        <v>0</v>
      </c>
      <c r="H116" s="29">
        <f t="shared" si="16"/>
        <v>0</v>
      </c>
      <c r="I116" s="28">
        <v>0</v>
      </c>
      <c r="J116" s="28">
        <f t="shared" si="17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5"/>
        <v>0</v>
      </c>
      <c r="F117" s="28">
        <v>0</v>
      </c>
      <c r="G117" s="28">
        <v>0</v>
      </c>
      <c r="H117" s="29">
        <f t="shared" si="16"/>
        <v>0</v>
      </c>
      <c r="I117" s="28">
        <v>0</v>
      </c>
      <c r="J117" s="28">
        <f t="shared" si="17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5"/>
        <v>0</v>
      </c>
      <c r="F118" s="28">
        <v>0</v>
      </c>
      <c r="G118" s="28">
        <v>0</v>
      </c>
      <c r="H118" s="29">
        <f t="shared" si="16"/>
        <v>0</v>
      </c>
      <c r="I118" s="28">
        <v>0</v>
      </c>
      <c r="J118" s="28">
        <f t="shared" si="17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5"/>
        <v>0</v>
      </c>
      <c r="F119" s="28">
        <v>0</v>
      </c>
      <c r="G119" s="28">
        <v>0</v>
      </c>
      <c r="H119" s="29">
        <f t="shared" si="16"/>
        <v>0</v>
      </c>
      <c r="I119" s="28">
        <v>0</v>
      </c>
      <c r="J119" s="28">
        <f t="shared" si="17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5"/>
        <v>0</v>
      </c>
      <c r="F120" s="28">
        <v>0</v>
      </c>
      <c r="G120" s="28">
        <v>0</v>
      </c>
      <c r="H120" s="29">
        <f t="shared" si="16"/>
        <v>0</v>
      </c>
      <c r="I120" s="28">
        <v>0</v>
      </c>
      <c r="J120" s="28">
        <f t="shared" si="17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5"/>
        <v>0</v>
      </c>
      <c r="F122" s="28">
        <v>0</v>
      </c>
      <c r="G122" s="28">
        <v>0</v>
      </c>
      <c r="H122" s="29">
        <f t="shared" si="16"/>
        <v>0</v>
      </c>
      <c r="I122" s="28">
        <v>0</v>
      </c>
      <c r="J122" s="28">
        <f t="shared" si="17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5"/>
        <v>0</v>
      </c>
      <c r="F123" s="28">
        <v>0</v>
      </c>
      <c r="G123" s="28">
        <v>0</v>
      </c>
      <c r="H123" s="29">
        <f t="shared" si="16"/>
        <v>0</v>
      </c>
      <c r="I123" s="28">
        <v>0</v>
      </c>
      <c r="J123" s="28">
        <f t="shared" si="17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5"/>
        <v>0</v>
      </c>
      <c r="F128" s="28">
        <v>0</v>
      </c>
      <c r="G128" s="28">
        <v>0</v>
      </c>
      <c r="H128" s="29">
        <f t="shared" si="16"/>
        <v>0</v>
      </c>
      <c r="I128" s="28">
        <v>0</v>
      </c>
      <c r="J128" s="28">
        <f t="shared" si="17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18">IF(C131=0,0,1-((C131-D131)/ABS(C131)))</f>
        <v>0</v>
      </c>
      <c r="F131" s="28">
        <v>0</v>
      </c>
      <c r="G131" s="28">
        <v>0</v>
      </c>
      <c r="H131" s="29">
        <f t="shared" ref="H131:H137" si="19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77412</v>
      </c>
      <c r="D132" s="28">
        <v>75530.357000000004</v>
      </c>
      <c r="E132" s="29">
        <f t="shared" si="18"/>
        <v>0.97569313543119929</v>
      </c>
      <c r="F132" s="28">
        <v>387413</v>
      </c>
      <c r="G132" s="28">
        <v>361115.08097000001</v>
      </c>
      <c r="H132" s="29">
        <f t="shared" si="19"/>
        <v>0.93211916216027857</v>
      </c>
      <c r="I132" s="28">
        <v>937198</v>
      </c>
      <c r="J132" s="28">
        <f>+I132-G132</f>
        <v>576082.91902999999</v>
      </c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18"/>
        <v>0</v>
      </c>
      <c r="F133" s="28">
        <v>0</v>
      </c>
      <c r="G133" s="28">
        <v>0</v>
      </c>
      <c r="H133" s="29">
        <f t="shared" si="19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77412</v>
      </c>
      <c r="D134" s="32">
        <f>SUM(D131:D133)</f>
        <v>75530.357000000004</v>
      </c>
      <c r="E134" s="33">
        <f t="shared" si="18"/>
        <v>0.97569313543119929</v>
      </c>
      <c r="F134" s="32">
        <f>SUM(F131:F133)</f>
        <v>387413</v>
      </c>
      <c r="G134" s="32">
        <f>SUM(G131:G133)</f>
        <v>361115.08097000001</v>
      </c>
      <c r="H134" s="33">
        <f t="shared" si="19"/>
        <v>0.93211916216027857</v>
      </c>
      <c r="I134" s="32">
        <f>SUM(I131:I133)</f>
        <v>937198</v>
      </c>
      <c r="J134" s="32">
        <f>SUM(J131:J133)</f>
        <v>576082.91902999999</v>
      </c>
    </row>
    <row r="135" spans="1:10" x14ac:dyDescent="0.3">
      <c r="B135" s="24" t="s">
        <v>239</v>
      </c>
      <c r="C135" s="32">
        <f>+C96+C129+C134</f>
        <v>77412</v>
      </c>
      <c r="D135" s="32">
        <f>+D134+D129+D96</f>
        <v>75530.357000000004</v>
      </c>
      <c r="E135" s="33">
        <f t="shared" si="18"/>
        <v>0.97569313543119929</v>
      </c>
      <c r="F135" s="32">
        <f>+F134+F129+F96</f>
        <v>387413</v>
      </c>
      <c r="G135" s="32">
        <f>+G134+G129+G96</f>
        <v>361115.08097000001</v>
      </c>
      <c r="H135" s="33">
        <f t="shared" si="19"/>
        <v>0.93211916216027857</v>
      </c>
      <c r="I135" s="32">
        <f>+I134+I129+I96</f>
        <v>937198</v>
      </c>
      <c r="J135" s="32">
        <f>+J96+J129+J134</f>
        <v>576082.91902999999</v>
      </c>
    </row>
    <row r="136" spans="1:10" x14ac:dyDescent="0.3">
      <c r="B136" s="24" t="s">
        <v>240</v>
      </c>
      <c r="C136" s="32">
        <f>+C135+C87</f>
        <v>222771</v>
      </c>
      <c r="D136" s="32">
        <f>+D135+D87</f>
        <v>193309.47899999999</v>
      </c>
      <c r="E136" s="33">
        <f t="shared" si="18"/>
        <v>0.86774974749855227</v>
      </c>
      <c r="F136" s="32">
        <f>+F135+F87</f>
        <v>1090614</v>
      </c>
      <c r="G136" s="32">
        <f>+G135+G87</f>
        <v>934686.06614000001</v>
      </c>
      <c r="H136" s="33">
        <f t="shared" si="19"/>
        <v>0.85702738653639143</v>
      </c>
      <c r="I136" s="32">
        <f>+I135+I87</f>
        <v>2625905</v>
      </c>
      <c r="J136" s="32">
        <f>+J135+J87</f>
        <v>1691218.93386</v>
      </c>
    </row>
    <row r="137" spans="1:10" x14ac:dyDescent="0.3">
      <c r="B137" s="24" t="s">
        <v>241</v>
      </c>
      <c r="C137" s="32">
        <f>+C34-C136</f>
        <v>34025</v>
      </c>
      <c r="D137" s="32">
        <f>+D34-D136</f>
        <v>-2425.9236800000072</v>
      </c>
      <c r="E137" s="33">
        <f t="shared" si="18"/>
        <v>-7.1298271271124314E-2</v>
      </c>
      <c r="F137" s="32">
        <f>+F34-F136</f>
        <v>152001</v>
      </c>
      <c r="G137" s="32">
        <f>+G34-G136</f>
        <v>68579.268879999872</v>
      </c>
      <c r="H137" s="33">
        <f t="shared" si="19"/>
        <v>0.45117643226031323</v>
      </c>
      <c r="I137" s="32">
        <f>+I34-I136</f>
        <v>491552</v>
      </c>
      <c r="J137" s="32">
        <f>+J34-J136</f>
        <v>422972.73111999989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0">IF(C140=0,0,1-((C140-D140)/ABS(C140)))</f>
        <v>0</v>
      </c>
      <c r="F140" s="28">
        <v>0</v>
      </c>
      <c r="G140" s="28">
        <v>0</v>
      </c>
      <c r="H140" s="29">
        <f t="shared" ref="H140:H145" si="21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12.587999999999999</v>
      </c>
      <c r="E141" s="29">
        <f t="shared" si="20"/>
        <v>0</v>
      </c>
      <c r="F141" s="28">
        <v>0</v>
      </c>
      <c r="G141" s="28">
        <v>13.506</v>
      </c>
      <c r="H141" s="29">
        <f t="shared" si="21"/>
        <v>0</v>
      </c>
      <c r="I141" s="28">
        <v>0</v>
      </c>
      <c r="J141" s="28">
        <f>+I141-G141</f>
        <v>-13.506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195.09067999999999</v>
      </c>
      <c r="E142" s="29">
        <f t="shared" si="20"/>
        <v>0</v>
      </c>
      <c r="F142" s="28">
        <v>0</v>
      </c>
      <c r="G142" s="28">
        <v>195.97654999999997</v>
      </c>
      <c r="H142" s="29">
        <f t="shared" si="21"/>
        <v>0</v>
      </c>
      <c r="I142" s="28">
        <v>0</v>
      </c>
      <c r="J142" s="28">
        <f>+I142-G142</f>
        <v>-195.97654999999997</v>
      </c>
    </row>
    <row r="143" spans="1:10" x14ac:dyDescent="0.3">
      <c r="A143" s="57" t="s">
        <v>376</v>
      </c>
      <c r="B143" s="27" t="s">
        <v>251</v>
      </c>
      <c r="C143" s="28">
        <v>129</v>
      </c>
      <c r="D143" s="28">
        <v>15.5</v>
      </c>
      <c r="E143" s="29">
        <f t="shared" si="20"/>
        <v>0.12015503875968991</v>
      </c>
      <c r="F143" s="28">
        <v>648</v>
      </c>
      <c r="G143" s="28">
        <v>1067.5023899999999</v>
      </c>
      <c r="H143" s="29">
        <f t="shared" si="21"/>
        <v>1.6473802314814812</v>
      </c>
      <c r="I143" s="28">
        <v>1551</v>
      </c>
      <c r="J143" s="28">
        <f>+I143-G143</f>
        <v>483.49761000000012</v>
      </c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0"/>
        <v>0</v>
      </c>
      <c r="F144" s="28">
        <v>0</v>
      </c>
      <c r="G144" s="28">
        <v>0</v>
      </c>
      <c r="H144" s="29">
        <f t="shared" si="21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129</v>
      </c>
      <c r="D145" s="32">
        <f>SUM(D140:D144)</f>
        <v>223.17867999999999</v>
      </c>
      <c r="E145" s="33">
        <f t="shared" si="20"/>
        <v>1.7300672868217053</v>
      </c>
      <c r="F145" s="32">
        <f>SUM(F140:F144)</f>
        <v>648</v>
      </c>
      <c r="G145" s="32">
        <f>SUM(G140:G144)</f>
        <v>1276.9849399999998</v>
      </c>
      <c r="H145" s="33">
        <f t="shared" si="21"/>
        <v>1.970655771604938</v>
      </c>
      <c r="I145" s="32">
        <f>SUM(I140:I144)</f>
        <v>1551</v>
      </c>
      <c r="J145" s="32">
        <f>SUM(J140:J144)</f>
        <v>274.01506000000018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770.24818999999991</v>
      </c>
      <c r="E147" s="29">
        <f t="shared" ref="E147:E152" si="22">IF(C147=0,0,1-((C147-D147)/ABS(C147)))</f>
        <v>0</v>
      </c>
      <c r="F147" s="28">
        <v>0</v>
      </c>
      <c r="G147" s="28">
        <v>3891.9684500000003</v>
      </c>
      <c r="H147" s="29">
        <f t="shared" ref="H147:H152" si="23">IF(F147=0,0,1-((F147-G147)/ABS(F147)))</f>
        <v>0</v>
      </c>
      <c r="I147" s="28">
        <v>0</v>
      </c>
      <c r="J147" s="28">
        <f>+I147-G147</f>
        <v>-3891.9684500000003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68.512</v>
      </c>
      <c r="E148" s="29">
        <f t="shared" si="22"/>
        <v>0</v>
      </c>
      <c r="F148" s="28">
        <v>0</v>
      </c>
      <c r="G148" s="28">
        <v>239.98599999999999</v>
      </c>
      <c r="H148" s="29">
        <f t="shared" si="23"/>
        <v>0</v>
      </c>
      <c r="I148" s="28">
        <v>0</v>
      </c>
      <c r="J148" s="28">
        <f>+I148-G148</f>
        <v>-239.98599999999999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724.67660000000001</v>
      </c>
      <c r="E149" s="29">
        <f t="shared" si="22"/>
        <v>0</v>
      </c>
      <c r="F149" s="28">
        <v>0</v>
      </c>
      <c r="G149" s="28">
        <v>6881.68372</v>
      </c>
      <c r="H149" s="29">
        <f t="shared" si="23"/>
        <v>0</v>
      </c>
      <c r="I149" s="28">
        <v>0</v>
      </c>
      <c r="J149" s="28">
        <f>+I149-G149</f>
        <v>-6881.68372</v>
      </c>
    </row>
    <row r="150" spans="1:10" x14ac:dyDescent="0.3">
      <c r="A150" s="57" t="s">
        <v>381</v>
      </c>
      <c r="B150" s="27" t="s">
        <v>263</v>
      </c>
      <c r="C150" s="28">
        <v>11659</v>
      </c>
      <c r="D150" s="28">
        <v>10820.884</v>
      </c>
      <c r="E150" s="29">
        <f t="shared" si="22"/>
        <v>0.92811424650484609</v>
      </c>
      <c r="F150" s="28">
        <v>56163</v>
      </c>
      <c r="G150" s="28">
        <v>49736.328829999999</v>
      </c>
      <c r="H150" s="29">
        <f t="shared" si="23"/>
        <v>0.88557108469989132</v>
      </c>
      <c r="I150" s="28">
        <v>137996</v>
      </c>
      <c r="J150" s="28">
        <f>+I150-G150</f>
        <v>88259.671170000001</v>
      </c>
    </row>
    <row r="151" spans="1:10" x14ac:dyDescent="0.3">
      <c r="B151" s="24" t="s">
        <v>264</v>
      </c>
      <c r="C151" s="32">
        <f>SUM(C147:C150)</f>
        <v>11659</v>
      </c>
      <c r="D151" s="32">
        <f>SUM(D147:D150)</f>
        <v>12384.32079</v>
      </c>
      <c r="E151" s="33">
        <f t="shared" si="22"/>
        <v>1.0622112350973496</v>
      </c>
      <c r="F151" s="32">
        <f>SUM(F147:F150)</f>
        <v>56163</v>
      </c>
      <c r="G151" s="32">
        <f>SUM(G147:G150)</f>
        <v>60749.966999999997</v>
      </c>
      <c r="H151" s="33">
        <f t="shared" si="23"/>
        <v>1.0816723999786335</v>
      </c>
      <c r="I151" s="32">
        <f>SUM(I147:I150)</f>
        <v>137996</v>
      </c>
      <c r="J151" s="32">
        <f>SUM(J147:J150)</f>
        <v>77246.032999999996</v>
      </c>
    </row>
    <row r="152" spans="1:10" x14ac:dyDescent="0.3">
      <c r="B152" s="24" t="s">
        <v>265</v>
      </c>
      <c r="C152" s="32">
        <f>+C137+C145-C151</f>
        <v>22495</v>
      </c>
      <c r="D152" s="32">
        <f>+D137+D145-D151</f>
        <v>-14587.065790000008</v>
      </c>
      <c r="E152" s="33">
        <f t="shared" si="22"/>
        <v>-0.64845813691931564</v>
      </c>
      <c r="F152" s="32">
        <f>+F137+F145-F151</f>
        <v>96486</v>
      </c>
      <c r="G152" s="32">
        <f>+G137+G145-G151</f>
        <v>9106.2868199998702</v>
      </c>
      <c r="H152" s="33">
        <f t="shared" si="23"/>
        <v>9.4379358870715579E-2</v>
      </c>
      <c r="I152" s="32">
        <f>+I137+I145-I151</f>
        <v>355107</v>
      </c>
      <c r="J152" s="32">
        <f>+J137+J145-J151</f>
        <v>346000.7131799999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22495</v>
      </c>
      <c r="D156" s="46">
        <f>+D152-D155</f>
        <v>-14587.065790000008</v>
      </c>
      <c r="E156" s="47">
        <f>IF(C156=0,0,1-((C156-D156)/ABS(C156)))</f>
        <v>-0.64845813691931564</v>
      </c>
      <c r="F156" s="46">
        <f>+F152-F155</f>
        <v>96486</v>
      </c>
      <c r="G156" s="46">
        <f>+G152-G155</f>
        <v>9106.2868199998702</v>
      </c>
      <c r="H156" s="47">
        <f>IF(F156=0,0,1-((F156-G156)/ABS(F156)))</f>
        <v>9.4379358870715579E-2</v>
      </c>
      <c r="I156" s="46">
        <f>+I152-I155</f>
        <v>355107</v>
      </c>
      <c r="J156" s="46">
        <f>+J152-J155</f>
        <v>346000.7131799999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49383</v>
      </c>
      <c r="D160" s="32">
        <f>+D137+D46+D66+D94+D95</f>
        <v>8368.5566399999934</v>
      </c>
      <c r="E160" s="29">
        <f>IF(C160=0,0,1-((C160-D160)/ABS(C160)))</f>
        <v>0.16946229755178899</v>
      </c>
      <c r="F160" s="32">
        <f>+F137+F46+F66+F94+F95</f>
        <v>226532</v>
      </c>
      <c r="G160" s="32">
        <f>+G137+G46+G66+G94+G95</f>
        <v>122016.83372999987</v>
      </c>
      <c r="H160" s="29">
        <f>IF(F160=0,0,1-((F160-G160)/ABS(F160)))</f>
        <v>0.53862956990623778</v>
      </c>
      <c r="I160" s="32">
        <f>+I137+I46+I66+I94+I95</f>
        <v>670529</v>
      </c>
      <c r="J160" s="32">
        <f>+J137+J46+J66+J94+J95</f>
        <v>548512.16626999993</v>
      </c>
    </row>
    <row r="161" spans="1:10" x14ac:dyDescent="0.3">
      <c r="A161" s="6"/>
      <c r="B161" s="24" t="s">
        <v>272</v>
      </c>
      <c r="C161" s="32">
        <f>+C41+C58+C90+C91+C98+C100</f>
        <v>48982</v>
      </c>
      <c r="D161" s="32">
        <f>+D41+D58+D90+D91+D98+D100</f>
        <v>48087.709000000003</v>
      </c>
      <c r="E161" s="29">
        <f>IF(C161=0,0,1-((C161-D161)/ABS(C161)))</f>
        <v>0.98174245641255975</v>
      </c>
      <c r="F161" s="32">
        <f>+F41+F58+F90+F91+F98+F100</f>
        <v>236005</v>
      </c>
      <c r="G161" s="32">
        <f>+G41+G58+G90+G91+G98+G100</f>
        <v>226858.899</v>
      </c>
      <c r="H161" s="29">
        <f>IF(F161=0,0,1-((F161-G161)/ABS(F161)))</f>
        <v>0.96124615580178385</v>
      </c>
      <c r="I161" s="32">
        <f>+I41+I58+I90+I91+I98+I100</f>
        <v>575854</v>
      </c>
      <c r="J161" s="32">
        <f>+J41+J58+J90+J91+J98+J100</f>
        <v>348995.10100000002</v>
      </c>
    </row>
    <row r="162" spans="1:10" x14ac:dyDescent="0.3">
      <c r="A162" s="6"/>
      <c r="B162" s="24" t="s">
        <v>273</v>
      </c>
      <c r="C162" s="32">
        <f>+C42+C59+C92+C99+C101</f>
        <v>24301</v>
      </c>
      <c r="D162" s="32">
        <f>+D42+D59+D92+D99+D101</f>
        <v>21127.142</v>
      </c>
      <c r="E162" s="29">
        <f>IF(C162=0,0,1-((C162-D162)/ABS(C162)))</f>
        <v>0.86939393440599155</v>
      </c>
      <c r="F162" s="32">
        <f>+F42+F59+F92+F99+F101</f>
        <v>117144</v>
      </c>
      <c r="G162" s="32">
        <f>+G42+G59+G92+G99+G101</f>
        <v>102903.999</v>
      </c>
      <c r="H162" s="29">
        <f>IF(F162=0,0,1-((F162-G162)/ABS(F162)))</f>
        <v>0.87844020180290916</v>
      </c>
      <c r="I162" s="32">
        <f>+I42+I59+I92+I99+I101</f>
        <v>291647</v>
      </c>
      <c r="J162" s="32">
        <f>+J42+J59+J92+J99+J101</f>
        <v>188743.00099999999</v>
      </c>
    </row>
    <row r="163" spans="1:10" x14ac:dyDescent="0.3">
      <c r="A163" s="6"/>
      <c r="B163" s="24" t="s">
        <v>274</v>
      </c>
      <c r="C163" s="32">
        <f>+C161+C162</f>
        <v>73283</v>
      </c>
      <c r="D163" s="32">
        <f>+D161+D162</f>
        <v>69214.850999999995</v>
      </c>
      <c r="E163" s="29">
        <f>IF(C163=0,0,1-((C163-D163)/ABS(C163)))</f>
        <v>0.94448713889988123</v>
      </c>
      <c r="F163" s="32">
        <f>+F161+F162</f>
        <v>353149</v>
      </c>
      <c r="G163" s="32">
        <f>+G161+G162</f>
        <v>329762.89799999999</v>
      </c>
      <c r="H163" s="29">
        <f>IF(F163=0,0,1-((F163-G163)/ABS(F163)))</f>
        <v>0.93377837116910989</v>
      </c>
      <c r="I163" s="32">
        <f>+I161+I162</f>
        <v>867501</v>
      </c>
      <c r="J163" s="32">
        <f>+J161+J162</f>
        <v>537738.10199999996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D019D-9B73-4C82-9A6E-6E0CB3209B20}">
  <dimension ref="A1:K284"/>
  <sheetViews>
    <sheetView showGridLines="0" topLeftCell="A2" zoomScaleNormal="100" workbookViewId="0">
      <pane xSplit="2" ySplit="5" topLeftCell="C80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A92" sqref="A92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0" t="s">
        <v>388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389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72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16047</v>
      </c>
      <c r="D9" s="28">
        <v>14301.313</v>
      </c>
      <c r="E9" s="29">
        <f>IF(C9=0,0,1-((C9-D9)/ABS(C9)))</f>
        <v>0.89121412101950526</v>
      </c>
      <c r="F9" s="28">
        <v>118833</v>
      </c>
      <c r="G9" s="28">
        <v>96236.013999999996</v>
      </c>
      <c r="H9" s="29">
        <f t="shared" ref="H9:H19" si="0">IF(F9=0,0,1-((F9-G9)/ABS(F9)))</f>
        <v>0.80984250166199623</v>
      </c>
      <c r="I9" s="28">
        <v>236466</v>
      </c>
      <c r="J9" s="28">
        <f>+I9-G9</f>
        <v>140229.986</v>
      </c>
    </row>
    <row r="10" spans="1:11" x14ac:dyDescent="0.3">
      <c r="A10" s="65" t="s">
        <v>278</v>
      </c>
      <c r="B10" s="27" t="s">
        <v>17</v>
      </c>
      <c r="C10" s="28">
        <v>4317</v>
      </c>
      <c r="D10" s="28">
        <v>4283.393</v>
      </c>
      <c r="E10" s="29">
        <f>IF(C10=0,0,1-((C10-D10)/ABS(C10)))</f>
        <v>0.99221519573778083</v>
      </c>
      <c r="F10" s="28">
        <v>17268</v>
      </c>
      <c r="G10" s="28">
        <v>9316.7450000000008</v>
      </c>
      <c r="H10" s="29">
        <f t="shared" si="0"/>
        <v>0.53953816307621039</v>
      </c>
      <c r="I10" s="28">
        <v>39247</v>
      </c>
      <c r="J10" s="28">
        <f t="shared" ref="J10:J19" si="1">+I10-G10</f>
        <v>29930.254999999997</v>
      </c>
    </row>
    <row r="11" spans="1:11" x14ac:dyDescent="0.3">
      <c r="A11" s="65" t="s">
        <v>279</v>
      </c>
      <c r="B11" s="27" t="s">
        <v>19</v>
      </c>
      <c r="C11" s="28">
        <v>654</v>
      </c>
      <c r="D11" s="28">
        <v>151.75</v>
      </c>
      <c r="E11" s="29">
        <f t="shared" ref="E11:E20" si="2">IF(C11=0,0,1-((C11-D11)/ABS(C11)))</f>
        <v>0.23203363914373087</v>
      </c>
      <c r="F11" s="28">
        <v>3195</v>
      </c>
      <c r="G11" s="28">
        <v>758.75</v>
      </c>
      <c r="H11" s="29">
        <f t="shared" si="0"/>
        <v>0.23748043818466358</v>
      </c>
      <c r="I11" s="28">
        <v>7823</v>
      </c>
      <c r="J11" s="28">
        <f t="shared" si="1"/>
        <v>7064.25</v>
      </c>
    </row>
    <row r="12" spans="1:11" x14ac:dyDescent="0.3">
      <c r="A12" s="65" t="s">
        <v>280</v>
      </c>
      <c r="B12" s="27" t="s">
        <v>21</v>
      </c>
      <c r="C12" s="28">
        <v>7397</v>
      </c>
      <c r="D12" s="28">
        <v>4366.2979999999998</v>
      </c>
      <c r="E12" s="29">
        <f t="shared" si="2"/>
        <v>0.5902795727997836</v>
      </c>
      <c r="F12" s="28">
        <v>39684</v>
      </c>
      <c r="G12" s="28">
        <v>22238.424999999999</v>
      </c>
      <c r="H12" s="29">
        <f t="shared" si="0"/>
        <v>0.56038768773309133</v>
      </c>
      <c r="I12" s="28">
        <v>108659</v>
      </c>
      <c r="J12" s="28">
        <f>+I12-G12</f>
        <v>86420.574999999997</v>
      </c>
    </row>
    <row r="13" spans="1:11" x14ac:dyDescent="0.3">
      <c r="A13" s="65" t="s">
        <v>281</v>
      </c>
      <c r="B13" s="27" t="s">
        <v>23</v>
      </c>
      <c r="C13" s="28">
        <v>887</v>
      </c>
      <c r="D13" s="28">
        <v>0</v>
      </c>
      <c r="E13" s="29">
        <f t="shared" si="2"/>
        <v>0</v>
      </c>
      <c r="F13" s="28">
        <v>3548</v>
      </c>
      <c r="G13" s="28">
        <v>0</v>
      </c>
      <c r="H13" s="29">
        <f t="shared" si="0"/>
        <v>0</v>
      </c>
      <c r="I13" s="28">
        <v>8062</v>
      </c>
      <c r="J13" s="28">
        <f t="shared" ref="J13" si="3">+I13-G13</f>
        <v>8062</v>
      </c>
      <c r="K13" s="30"/>
    </row>
    <row r="14" spans="1:11" x14ac:dyDescent="0.3">
      <c r="A14" s="65" t="s">
        <v>282</v>
      </c>
      <c r="B14" s="27" t="s">
        <v>25</v>
      </c>
      <c r="C14" s="28">
        <v>9149</v>
      </c>
      <c r="D14" s="28">
        <v>5357.7330000000002</v>
      </c>
      <c r="E14" s="29">
        <f t="shared" si="2"/>
        <v>0.58560859110285279</v>
      </c>
      <c r="F14" s="28">
        <v>36596</v>
      </c>
      <c r="G14" s="28">
        <v>79810.922000000006</v>
      </c>
      <c r="H14" s="29">
        <f t="shared" si="0"/>
        <v>2.1808646300142094</v>
      </c>
      <c r="I14" s="28">
        <v>83173</v>
      </c>
      <c r="J14" s="28">
        <f t="shared" si="1"/>
        <v>3362.0779999999941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45</v>
      </c>
      <c r="D16" s="28">
        <v>0</v>
      </c>
      <c r="E16" s="29">
        <f>IF(C16=0,0,1-((C16-D16)/ABS(C16)))</f>
        <v>0</v>
      </c>
      <c r="F16" s="28">
        <v>132</v>
      </c>
      <c r="G16" s="28">
        <v>0</v>
      </c>
      <c r="H16" s="29">
        <f>IF(F16=0,0,1-((F16-G16)/ABS(F16)))</f>
        <v>0</v>
      </c>
      <c r="I16" s="28">
        <v>435</v>
      </c>
      <c r="J16" s="28">
        <f>+I16-G16</f>
        <v>435</v>
      </c>
    </row>
    <row r="17" spans="1:10" x14ac:dyDescent="0.3">
      <c r="A17" s="65" t="s">
        <v>284</v>
      </c>
      <c r="B17" s="27" t="s">
        <v>31</v>
      </c>
      <c r="C17" s="28">
        <v>4291</v>
      </c>
      <c r="D17" s="28">
        <v>2268.8119999999999</v>
      </c>
      <c r="E17" s="29">
        <f t="shared" si="2"/>
        <v>0.52873735725938009</v>
      </c>
      <c r="F17" s="28">
        <v>26653</v>
      </c>
      <c r="G17" s="28">
        <v>17900.072</v>
      </c>
      <c r="H17" s="29">
        <f t="shared" si="0"/>
        <v>0.67159689340787154</v>
      </c>
      <c r="I17" s="28">
        <v>58585</v>
      </c>
      <c r="J17" s="28">
        <f t="shared" si="1"/>
        <v>40684.928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208</v>
      </c>
      <c r="D19" s="28">
        <v>0</v>
      </c>
      <c r="E19" s="29">
        <f t="shared" si="2"/>
        <v>0</v>
      </c>
      <c r="F19" s="28">
        <v>524</v>
      </c>
      <c r="G19" s="28">
        <v>0</v>
      </c>
      <c r="H19" s="29">
        <f t="shared" si="0"/>
        <v>0</v>
      </c>
      <c r="I19" s="28">
        <v>3401</v>
      </c>
      <c r="J19" s="28">
        <f t="shared" si="1"/>
        <v>3401</v>
      </c>
    </row>
    <row r="20" spans="1:10" x14ac:dyDescent="0.3">
      <c r="B20" s="24" t="s">
        <v>13</v>
      </c>
      <c r="C20" s="32">
        <f>SUM(C9:C19)</f>
        <v>42995</v>
      </c>
      <c r="D20" s="32">
        <f>SUM(D9:D19)</f>
        <v>30729.298999999999</v>
      </c>
      <c r="E20" s="33">
        <f t="shared" si="2"/>
        <v>0.71471796720548897</v>
      </c>
      <c r="F20" s="32">
        <f>SUM(F9:F19)</f>
        <v>246433</v>
      </c>
      <c r="G20" s="32">
        <f>SUM(G9:G19)</f>
        <v>226260.92800000001</v>
      </c>
      <c r="H20" s="33">
        <f>IF(F20=0,0,1-((F20-G20)/ABS(F20)))</f>
        <v>0.9181437875609193</v>
      </c>
      <c r="I20" s="32">
        <f>SUM(I9:I19)</f>
        <v>545851</v>
      </c>
      <c r="J20" s="32">
        <f>SUM(J9:J19)</f>
        <v>319590.07199999999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t="18" customHeight="1" x14ac:dyDescent="0.3">
      <c r="B27" s="24" t="s">
        <v>44</v>
      </c>
      <c r="C27" s="32">
        <f>+C20+C25+C26</f>
        <v>42995</v>
      </c>
      <c r="D27" s="32">
        <f>+D20+D25+D26</f>
        <v>30729.298999999999</v>
      </c>
      <c r="E27" s="29">
        <f>IF(C27=0,0,1-((C27-D27)/ABS(C27)))</f>
        <v>0.71471796720548897</v>
      </c>
      <c r="F27" s="32">
        <f>+F20+F25+F26</f>
        <v>246433</v>
      </c>
      <c r="G27" s="32">
        <f>+G20+G25+G26</f>
        <v>226260.92800000001</v>
      </c>
      <c r="H27" s="29">
        <f>IF(F27=0,0,1-((F27-G27)/ABS(F27)))</f>
        <v>0.9181437875609193</v>
      </c>
      <c r="I27" s="32">
        <f>+I20+I25+I26</f>
        <v>545851</v>
      </c>
      <c r="J27" s="32">
        <f>+J20+J25+J26</f>
        <v>319590.07199999999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4208</v>
      </c>
      <c r="D29" s="28">
        <v>3016.7609300000004</v>
      </c>
      <c r="E29" s="29">
        <f t="shared" ref="E29:E34" si="4">IF(C29=0,0,1-((C29-D29)/ABS(C29)))</f>
        <v>0.71691086739543741</v>
      </c>
      <c r="F29" s="28">
        <v>16833</v>
      </c>
      <c r="G29" s="28">
        <v>54768.942990000003</v>
      </c>
      <c r="H29" s="29">
        <f t="shared" ref="H29:H34" si="5">IF(F29=0,0,1-((F29-G29)/ABS(F29)))</f>
        <v>3.2536650026733205</v>
      </c>
      <c r="I29" s="28">
        <v>38259</v>
      </c>
      <c r="J29" s="28">
        <f>+I29-G29</f>
        <v>-16509.942990000003</v>
      </c>
    </row>
    <row r="30" spans="1:10" x14ac:dyDescent="0.3">
      <c r="A30" s="57" t="s">
        <v>286</v>
      </c>
      <c r="B30" s="27" t="s">
        <v>49</v>
      </c>
      <c r="C30" s="28">
        <v>2240</v>
      </c>
      <c r="D30" s="28">
        <v>2333.4879999999998</v>
      </c>
      <c r="E30" s="29">
        <f t="shared" si="4"/>
        <v>1.0417357142857142</v>
      </c>
      <c r="F30" s="28">
        <v>8488</v>
      </c>
      <c r="G30" s="28">
        <v>3209.8989999999999</v>
      </c>
      <c r="H30" s="29">
        <f t="shared" si="5"/>
        <v>0.37816906220546642</v>
      </c>
      <c r="I30" s="28">
        <v>31355</v>
      </c>
      <c r="J30" s="28">
        <f>+I30-G30</f>
        <v>28145.100999999999</v>
      </c>
    </row>
    <row r="31" spans="1:10" x14ac:dyDescent="0.3">
      <c r="A31" s="57" t="s">
        <v>287</v>
      </c>
      <c r="B31" s="27" t="s">
        <v>51</v>
      </c>
      <c r="C31" s="28">
        <v>2412</v>
      </c>
      <c r="D31" s="28">
        <v>0</v>
      </c>
      <c r="E31" s="29">
        <f t="shared" si="4"/>
        <v>0</v>
      </c>
      <c r="F31" s="28">
        <v>9648</v>
      </c>
      <c r="G31" s="28">
        <v>14.183</v>
      </c>
      <c r="H31" s="29">
        <f t="shared" si="5"/>
        <v>1.4700456053069466E-3</v>
      </c>
      <c r="I31" s="28">
        <v>21926</v>
      </c>
      <c r="J31" s="28">
        <f>+I31-G31</f>
        <v>21911.816999999999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4"/>
        <v>0</v>
      </c>
      <c r="F32" s="28">
        <v>0</v>
      </c>
      <c r="G32" s="28">
        <v>0</v>
      </c>
      <c r="H32" s="29">
        <f t="shared" si="5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8860</v>
      </c>
      <c r="D33" s="32">
        <f>SUM(D29:D32)</f>
        <v>5350.2489299999997</v>
      </c>
      <c r="E33" s="33">
        <f t="shared" si="4"/>
        <v>0.60386556772009026</v>
      </c>
      <c r="F33" s="32">
        <f>SUM(F29:F32)</f>
        <v>34969</v>
      </c>
      <c r="G33" s="32">
        <f>SUM(G29:G32)</f>
        <v>57993.024989999998</v>
      </c>
      <c r="H33" s="33">
        <f t="shared" si="5"/>
        <v>1.6584124507420857</v>
      </c>
      <c r="I33" s="32">
        <f>SUM(I29:I32)</f>
        <v>91540</v>
      </c>
      <c r="J33" s="32">
        <f>SUM(J29:J32)</f>
        <v>33546.975009999995</v>
      </c>
    </row>
    <row r="34" spans="1:10" x14ac:dyDescent="0.3">
      <c r="B34" s="24" t="s">
        <v>55</v>
      </c>
      <c r="C34" s="32">
        <f>+C27-C33</f>
        <v>34135</v>
      </c>
      <c r="D34" s="32">
        <f>+D27-D33</f>
        <v>25379.050069999998</v>
      </c>
      <c r="E34" s="33">
        <f t="shared" si="4"/>
        <v>0.74349055426981092</v>
      </c>
      <c r="F34" s="32">
        <f>+F27-F33</f>
        <v>211464</v>
      </c>
      <c r="G34" s="32">
        <f>+G27-G33</f>
        <v>168267.90301000001</v>
      </c>
      <c r="H34" s="33">
        <f t="shared" si="5"/>
        <v>0.79572836515908152</v>
      </c>
      <c r="I34" s="32">
        <f>+I27-I33</f>
        <v>454311</v>
      </c>
      <c r="J34" s="32">
        <f>+J27-J33</f>
        <v>286043.09698999999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21</v>
      </c>
      <c r="D37" s="28">
        <v>0</v>
      </c>
      <c r="E37" s="29">
        <f>IF(C37=0,0,1-((C37-D37)/ABS(C37)))</f>
        <v>0</v>
      </c>
      <c r="F37" s="28">
        <v>113</v>
      </c>
      <c r="G37" s="28">
        <v>0</v>
      </c>
      <c r="H37" s="29">
        <f>IF(F37=0,0,1-((F37-G37)/ABS(F37)))</f>
        <v>0</v>
      </c>
      <c r="I37" s="28">
        <v>260</v>
      </c>
      <c r="J37" s="28">
        <f>+I37-G37</f>
        <v>260</v>
      </c>
    </row>
    <row r="38" spans="1:10" s="35" customFormat="1" x14ac:dyDescent="0.3">
      <c r="A38" s="67"/>
      <c r="B38" s="24" t="s">
        <v>60</v>
      </c>
      <c r="C38" s="40">
        <f>SUM(C37)</f>
        <v>21</v>
      </c>
      <c r="D38" s="40">
        <f>SUM(D37)</f>
        <v>0</v>
      </c>
      <c r="E38" s="29">
        <f>IF(C38=0,0,1-((C38-D38)/ABS(C38)))</f>
        <v>0</v>
      </c>
      <c r="F38" s="41">
        <f>SUM(F37)</f>
        <v>113</v>
      </c>
      <c r="G38" s="40">
        <f>SUM(G37)</f>
        <v>0</v>
      </c>
      <c r="H38" s="29">
        <f>IF(F38=0,0,1-((F38-G38)/ABS(F38)))</f>
        <v>0</v>
      </c>
      <c r="I38" s="41">
        <f>SUM(I37)</f>
        <v>260</v>
      </c>
      <c r="J38" s="41">
        <f>SUM(J37)</f>
        <v>260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3972</v>
      </c>
      <c r="D41" s="28">
        <v>3310.7350000000001</v>
      </c>
      <c r="E41" s="29">
        <f t="shared" ref="E41:E54" si="6">IF(C41=0,0,1-((C41-D41)/ABS(C41)))</f>
        <v>0.83351837865055389</v>
      </c>
      <c r="F41" s="28">
        <v>19142</v>
      </c>
      <c r="G41" s="28">
        <v>18802.377</v>
      </c>
      <c r="H41" s="29">
        <f t="shared" ref="H41:H54" si="7">IF(F41=0,0,1-((F41-G41)/ABS(F41)))</f>
        <v>0.98225770556890613</v>
      </c>
      <c r="I41" s="28">
        <v>45863</v>
      </c>
      <c r="J41" s="28">
        <f t="shared" ref="J41:J55" si="8">+I41-G41</f>
        <v>27060.623</v>
      </c>
    </row>
    <row r="42" spans="1:10" x14ac:dyDescent="0.3">
      <c r="A42" s="68" t="s">
        <v>291</v>
      </c>
      <c r="B42" s="27" t="s">
        <v>65</v>
      </c>
      <c r="C42" s="28">
        <v>580</v>
      </c>
      <c r="D42" s="28">
        <v>625.56100000000004</v>
      </c>
      <c r="E42" s="29">
        <f t="shared" si="6"/>
        <v>1.0785534482758621</v>
      </c>
      <c r="F42" s="28">
        <v>2796</v>
      </c>
      <c r="G42" s="28">
        <v>3803.7310000000002</v>
      </c>
      <c r="H42" s="29">
        <f t="shared" si="7"/>
        <v>1.3604188125894137</v>
      </c>
      <c r="I42" s="28">
        <v>6702</v>
      </c>
      <c r="J42" s="28">
        <f t="shared" si="8"/>
        <v>2898.2689999999998</v>
      </c>
    </row>
    <row r="43" spans="1:10" x14ac:dyDescent="0.3">
      <c r="A43" s="57" t="s">
        <v>292</v>
      </c>
      <c r="B43" s="27" t="s">
        <v>67</v>
      </c>
      <c r="C43" s="28">
        <v>187</v>
      </c>
      <c r="D43" s="28">
        <v>161.25200000000001</v>
      </c>
      <c r="E43" s="29">
        <f t="shared" si="6"/>
        <v>0.8623101604278075</v>
      </c>
      <c r="F43" s="28">
        <v>936</v>
      </c>
      <c r="G43" s="28">
        <v>689.95299999999997</v>
      </c>
      <c r="H43" s="29">
        <f t="shared" si="7"/>
        <v>0.73712927350427349</v>
      </c>
      <c r="I43" s="28">
        <v>2271</v>
      </c>
      <c r="J43" s="28">
        <f t="shared" si="8"/>
        <v>1581.047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6"/>
        <v>0</v>
      </c>
      <c r="F44" s="28">
        <v>0</v>
      </c>
      <c r="G44" s="28">
        <v>0</v>
      </c>
      <c r="H44" s="29">
        <f t="shared" si="7"/>
        <v>0</v>
      </c>
      <c r="I44" s="28">
        <v>0</v>
      </c>
      <c r="J44" s="28">
        <f t="shared" si="8"/>
        <v>0</v>
      </c>
    </row>
    <row r="45" spans="1:10" x14ac:dyDescent="0.3">
      <c r="A45" s="65" t="s">
        <v>293</v>
      </c>
      <c r="B45" s="27" t="s">
        <v>71</v>
      </c>
      <c r="C45" s="28">
        <v>1949</v>
      </c>
      <c r="D45" s="28">
        <v>1868.4069999999999</v>
      </c>
      <c r="E45" s="29">
        <f t="shared" si="6"/>
        <v>0.95864905079527962</v>
      </c>
      <c r="F45" s="28">
        <v>9745</v>
      </c>
      <c r="G45" s="28">
        <v>15017.123</v>
      </c>
      <c r="H45" s="29">
        <f t="shared" si="7"/>
        <v>1.541008004104669</v>
      </c>
      <c r="I45" s="28">
        <v>23388</v>
      </c>
      <c r="J45" s="28">
        <f t="shared" si="8"/>
        <v>8370.8770000000004</v>
      </c>
    </row>
    <row r="46" spans="1:10" x14ac:dyDescent="0.3">
      <c r="A46" s="57" t="s">
        <v>294</v>
      </c>
      <c r="B46" s="27" t="s">
        <v>73</v>
      </c>
      <c r="C46" s="28">
        <v>3072</v>
      </c>
      <c r="D46" s="28">
        <v>3799.6079599999998</v>
      </c>
      <c r="E46" s="29">
        <f t="shared" si="6"/>
        <v>1.2368515494791665</v>
      </c>
      <c r="F46" s="28">
        <v>14907</v>
      </c>
      <c r="G46" s="28">
        <v>19011.728370000001</v>
      </c>
      <c r="H46" s="29">
        <f t="shared" si="7"/>
        <v>1.275355763735158</v>
      </c>
      <c r="I46" s="28">
        <v>35796</v>
      </c>
      <c r="J46" s="28">
        <f t="shared" si="8"/>
        <v>16784.271629999999</v>
      </c>
    </row>
    <row r="47" spans="1:10" x14ac:dyDescent="0.3">
      <c r="A47" s="57" t="s">
        <v>74</v>
      </c>
      <c r="B47" s="27" t="s">
        <v>75</v>
      </c>
      <c r="C47" s="28">
        <v>222</v>
      </c>
      <c r="D47" s="28">
        <v>0.76400000000000001</v>
      </c>
      <c r="E47" s="29">
        <f t="shared" si="6"/>
        <v>3.4414414414415395E-3</v>
      </c>
      <c r="F47" s="28">
        <v>1151</v>
      </c>
      <c r="G47" s="28">
        <v>267.233</v>
      </c>
      <c r="H47" s="29">
        <f t="shared" si="7"/>
        <v>0.23217463075586442</v>
      </c>
      <c r="I47" s="28">
        <v>2888</v>
      </c>
      <c r="J47" s="28">
        <f t="shared" si="8"/>
        <v>2620.7669999999998</v>
      </c>
    </row>
    <row r="48" spans="1:10" x14ac:dyDescent="0.3">
      <c r="A48" s="57" t="s">
        <v>295</v>
      </c>
      <c r="B48" s="27" t="s">
        <v>77</v>
      </c>
      <c r="C48" s="28">
        <v>2468</v>
      </c>
      <c r="D48" s="28">
        <v>1156.3761999999999</v>
      </c>
      <c r="E48" s="29">
        <f t="shared" si="6"/>
        <v>0.46854789303079414</v>
      </c>
      <c r="F48" s="28">
        <v>9872</v>
      </c>
      <c r="G48" s="28">
        <v>7185.4565700000003</v>
      </c>
      <c r="H48" s="29">
        <f t="shared" si="7"/>
        <v>0.72786229436790928</v>
      </c>
      <c r="I48" s="28">
        <v>22437</v>
      </c>
      <c r="J48" s="28">
        <f t="shared" si="8"/>
        <v>15251.54343</v>
      </c>
    </row>
    <row r="49" spans="1:10" x14ac:dyDescent="0.3">
      <c r="A49" s="67">
        <v>5295950300</v>
      </c>
      <c r="B49" s="27" t="s">
        <v>79</v>
      </c>
      <c r="C49" s="28">
        <v>120</v>
      </c>
      <c r="D49" s="28">
        <v>0</v>
      </c>
      <c r="E49" s="29">
        <f t="shared" si="6"/>
        <v>0</v>
      </c>
      <c r="F49" s="28">
        <v>600</v>
      </c>
      <c r="G49" s="28">
        <v>52.466999999999999</v>
      </c>
      <c r="H49" s="29">
        <f t="shared" si="7"/>
        <v>8.7444999999999995E-2</v>
      </c>
      <c r="I49" s="28">
        <v>1440</v>
      </c>
      <c r="J49" s="28">
        <f t="shared" si="8"/>
        <v>1387.5329999999999</v>
      </c>
    </row>
    <row r="50" spans="1:10" x14ac:dyDescent="0.3">
      <c r="A50" s="57" t="s">
        <v>296</v>
      </c>
      <c r="B50" s="27" t="s">
        <v>81</v>
      </c>
      <c r="C50" s="28">
        <v>697</v>
      </c>
      <c r="D50" s="28">
        <v>3704</v>
      </c>
      <c r="E50" s="29">
        <f t="shared" si="6"/>
        <v>5.3142037302725971</v>
      </c>
      <c r="F50" s="28">
        <v>2788</v>
      </c>
      <c r="G50" s="28">
        <v>20298.081999999999</v>
      </c>
      <c r="H50" s="29">
        <f t="shared" si="7"/>
        <v>7.2805172166427541</v>
      </c>
      <c r="I50" s="28">
        <v>6337</v>
      </c>
      <c r="J50" s="28">
        <f t="shared" si="8"/>
        <v>-13961.081999999999</v>
      </c>
    </row>
    <row r="51" spans="1:10" x14ac:dyDescent="0.3">
      <c r="A51" s="65" t="s">
        <v>297</v>
      </c>
      <c r="B51" s="27" t="s">
        <v>83</v>
      </c>
      <c r="C51" s="28">
        <v>313</v>
      </c>
      <c r="D51" s="28">
        <v>324</v>
      </c>
      <c r="E51" s="29">
        <f t="shared" si="6"/>
        <v>1.035143769968051</v>
      </c>
      <c r="F51" s="28">
        <v>1565</v>
      </c>
      <c r="G51" s="28">
        <v>2313.6779999999999</v>
      </c>
      <c r="H51" s="29">
        <f t="shared" si="7"/>
        <v>1.4783884984025559</v>
      </c>
      <c r="I51" s="28">
        <v>3756</v>
      </c>
      <c r="J51" s="28">
        <f t="shared" si="8"/>
        <v>1442.3220000000001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6"/>
        <v>0</v>
      </c>
      <c r="F52" s="28">
        <v>0</v>
      </c>
      <c r="G52" s="28">
        <v>0</v>
      </c>
      <c r="H52" s="29">
        <f t="shared" si="7"/>
        <v>0</v>
      </c>
      <c r="I52" s="28">
        <v>0</v>
      </c>
      <c r="J52" s="28">
        <f t="shared" si="8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6"/>
        <v>0</v>
      </c>
      <c r="F53" s="28">
        <v>0</v>
      </c>
      <c r="G53" s="28">
        <v>0</v>
      </c>
      <c r="H53" s="29">
        <f t="shared" si="7"/>
        <v>0</v>
      </c>
      <c r="I53" s="28">
        <v>0</v>
      </c>
      <c r="J53" s="28">
        <f t="shared" si="8"/>
        <v>0</v>
      </c>
    </row>
    <row r="54" spans="1:10" x14ac:dyDescent="0.3">
      <c r="A54" s="57" t="s">
        <v>298</v>
      </c>
      <c r="B54" s="27" t="s">
        <v>89</v>
      </c>
      <c r="C54" s="28">
        <v>883</v>
      </c>
      <c r="D54" s="28">
        <v>416.464</v>
      </c>
      <c r="E54" s="29">
        <f t="shared" si="6"/>
        <v>0.47164665911664783</v>
      </c>
      <c r="F54" s="28">
        <v>2936</v>
      </c>
      <c r="G54" s="28">
        <v>2721.4360000000001</v>
      </c>
      <c r="H54" s="29">
        <f t="shared" si="7"/>
        <v>0.92691961852861038</v>
      </c>
      <c r="I54" s="28">
        <v>7081</v>
      </c>
      <c r="J54" s="28">
        <f t="shared" si="8"/>
        <v>4359.5640000000003</v>
      </c>
    </row>
    <row r="55" spans="1:10" x14ac:dyDescent="0.3">
      <c r="A55" s="65">
        <v>5299100000</v>
      </c>
      <c r="B55" s="27" t="s">
        <v>91</v>
      </c>
      <c r="C55" s="28">
        <v>3</v>
      </c>
      <c r="D55" s="28">
        <v>0</v>
      </c>
      <c r="E55" s="29">
        <f>IF(C55=0,0,1-((C55-D55)/ABS(C55)))</f>
        <v>0</v>
      </c>
      <c r="F55" s="28">
        <v>18</v>
      </c>
      <c r="G55" s="28">
        <v>0</v>
      </c>
      <c r="H55" s="29">
        <f>IF(F55=0,0,1-((F55-G55)/ABS(F55)))</f>
        <v>0</v>
      </c>
      <c r="I55" s="28">
        <v>41</v>
      </c>
      <c r="J55" s="28">
        <f t="shared" si="8"/>
        <v>41</v>
      </c>
    </row>
    <row r="56" spans="1:10" s="35" customFormat="1" x14ac:dyDescent="0.3">
      <c r="A56" s="67"/>
      <c r="B56" s="24" t="s">
        <v>92</v>
      </c>
      <c r="C56" s="41">
        <f>SUM(C40:C55)</f>
        <v>14466</v>
      </c>
      <c r="D56" s="41">
        <f>SUM(D40:D55)</f>
        <v>15367.167160000001</v>
      </c>
      <c r="E56" s="33">
        <f>IF(C56=0,0,1-((C56-D56)/ABS(C56)))</f>
        <v>1.0622955315913176</v>
      </c>
      <c r="F56" s="41">
        <f>SUM(F40:F55)</f>
        <v>66456</v>
      </c>
      <c r="G56" s="41">
        <f>SUM(G40:G55)</f>
        <v>90163.264940000008</v>
      </c>
      <c r="H56" s="33">
        <f>IF(F56=0,0,1-((F56-G56)/ABS(F56)))</f>
        <v>1.3567362606837607</v>
      </c>
      <c r="I56" s="41">
        <f>SUM(I40:I55)</f>
        <v>158000</v>
      </c>
      <c r="J56" s="41">
        <f>SUM(J40:J55)</f>
        <v>67836.735059999992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9513</v>
      </c>
      <c r="D58" s="28">
        <v>8414.125</v>
      </c>
      <c r="E58" s="29">
        <f t="shared" ref="E58:E87" si="9">IF(C58=0,0,1-((C58-D58)/ABS(C58)))</f>
        <v>0.88448701776516347</v>
      </c>
      <c r="F58" s="28">
        <v>47564</v>
      </c>
      <c r="G58" s="28">
        <v>51407.887999999999</v>
      </c>
      <c r="H58" s="29">
        <f t="shared" ref="H58:H87" si="10">IF(F58=0,0,1-((F58-G58)/ABS(F58)))</f>
        <v>1.0808150702211756</v>
      </c>
      <c r="I58" s="28">
        <v>111523</v>
      </c>
      <c r="J58" s="28">
        <f t="shared" ref="J58:J85" si="11">+I58-G58</f>
        <v>60115.112000000001</v>
      </c>
    </row>
    <row r="59" spans="1:10" x14ac:dyDescent="0.3">
      <c r="A59" s="68" t="s">
        <v>300</v>
      </c>
      <c r="B59" s="27" t="s">
        <v>97</v>
      </c>
      <c r="C59" s="28">
        <v>5357</v>
      </c>
      <c r="D59" s="28">
        <v>4755.9030000000002</v>
      </c>
      <c r="E59" s="29">
        <f t="shared" si="9"/>
        <v>0.88779223445958566</v>
      </c>
      <c r="F59" s="28">
        <v>27316</v>
      </c>
      <c r="G59" s="28">
        <v>27082.606</v>
      </c>
      <c r="H59" s="29">
        <f t="shared" si="10"/>
        <v>0.99145577683408992</v>
      </c>
      <c r="I59" s="28">
        <v>64177</v>
      </c>
      <c r="J59" s="28">
        <f t="shared" si="11"/>
        <v>37094.394</v>
      </c>
    </row>
    <row r="60" spans="1:10" x14ac:dyDescent="0.3">
      <c r="A60" s="57" t="s">
        <v>301</v>
      </c>
      <c r="B60" s="27" t="s">
        <v>99</v>
      </c>
      <c r="C60" s="28">
        <v>483</v>
      </c>
      <c r="D60" s="28">
        <v>399</v>
      </c>
      <c r="E60" s="29">
        <f t="shared" si="9"/>
        <v>0.82608695652173914</v>
      </c>
      <c r="F60" s="28">
        <v>2582</v>
      </c>
      <c r="G60" s="28">
        <v>1995</v>
      </c>
      <c r="H60" s="29">
        <f t="shared" si="10"/>
        <v>0.77265685515104576</v>
      </c>
      <c r="I60" s="28">
        <v>6547</v>
      </c>
      <c r="J60" s="28">
        <f t="shared" si="11"/>
        <v>4552</v>
      </c>
    </row>
    <row r="61" spans="1:10" x14ac:dyDescent="0.3">
      <c r="A61" s="57" t="s">
        <v>302</v>
      </c>
      <c r="B61" s="27" t="s">
        <v>101</v>
      </c>
      <c r="C61" s="28">
        <v>35</v>
      </c>
      <c r="D61" s="28">
        <v>0</v>
      </c>
      <c r="E61" s="29">
        <f t="shared" si="9"/>
        <v>0</v>
      </c>
      <c r="F61" s="28">
        <v>175</v>
      </c>
      <c r="G61" s="28">
        <v>0</v>
      </c>
      <c r="H61" s="29">
        <f t="shared" si="10"/>
        <v>0</v>
      </c>
      <c r="I61" s="28">
        <v>420</v>
      </c>
      <c r="J61" s="28">
        <f t="shared" si="11"/>
        <v>420</v>
      </c>
    </row>
    <row r="62" spans="1:10" x14ac:dyDescent="0.3">
      <c r="A62" s="57" t="s">
        <v>303</v>
      </c>
      <c r="B62" s="27" t="s">
        <v>103</v>
      </c>
      <c r="C62" s="28">
        <v>33</v>
      </c>
      <c r="D62" s="28">
        <v>0</v>
      </c>
      <c r="E62" s="29">
        <f t="shared" si="9"/>
        <v>0</v>
      </c>
      <c r="F62" s="28">
        <v>165</v>
      </c>
      <c r="G62" s="28">
        <v>28.774000000000001</v>
      </c>
      <c r="H62" s="29">
        <f t="shared" si="10"/>
        <v>0.17438787878787876</v>
      </c>
      <c r="I62" s="28">
        <v>396</v>
      </c>
      <c r="J62" s="28">
        <f t="shared" si="11"/>
        <v>367.226</v>
      </c>
    </row>
    <row r="63" spans="1:10" x14ac:dyDescent="0.3">
      <c r="A63" s="57" t="s">
        <v>304</v>
      </c>
      <c r="B63" s="27" t="s">
        <v>305</v>
      </c>
      <c r="C63" s="28">
        <v>349</v>
      </c>
      <c r="D63" s="28">
        <v>448.39100000000002</v>
      </c>
      <c r="E63" s="29">
        <f t="shared" si="9"/>
        <v>1.2847879656160459</v>
      </c>
      <c r="F63" s="28">
        <v>1745</v>
      </c>
      <c r="G63" s="28">
        <v>2032.7550000000001</v>
      </c>
      <c r="H63" s="29">
        <f t="shared" si="10"/>
        <v>1.1649025787965617</v>
      </c>
      <c r="I63" s="28">
        <v>4188</v>
      </c>
      <c r="J63" s="28">
        <f t="shared" si="11"/>
        <v>2155.2449999999999</v>
      </c>
    </row>
    <row r="64" spans="1:10" x14ac:dyDescent="0.3">
      <c r="A64" s="57" t="s">
        <v>306</v>
      </c>
      <c r="B64" s="27" t="s">
        <v>107</v>
      </c>
      <c r="C64" s="28">
        <v>471</v>
      </c>
      <c r="D64" s="28">
        <v>382.91699999999997</v>
      </c>
      <c r="E64" s="29">
        <f t="shared" si="9"/>
        <v>0.81298726114649678</v>
      </c>
      <c r="F64" s="28">
        <v>2355</v>
      </c>
      <c r="G64" s="28">
        <v>2069.009</v>
      </c>
      <c r="H64" s="29">
        <f t="shared" si="10"/>
        <v>0.87856008492569004</v>
      </c>
      <c r="I64" s="28">
        <v>5652</v>
      </c>
      <c r="J64" s="28">
        <f t="shared" si="11"/>
        <v>3582.991</v>
      </c>
    </row>
    <row r="65" spans="1:10" x14ac:dyDescent="0.3">
      <c r="A65" s="57" t="s">
        <v>108</v>
      </c>
      <c r="B65" s="27" t="s">
        <v>109</v>
      </c>
      <c r="C65" s="28">
        <v>121</v>
      </c>
      <c r="D65" s="28">
        <v>4.351</v>
      </c>
      <c r="E65" s="29">
        <f t="shared" si="9"/>
        <v>3.5958677685950402E-2</v>
      </c>
      <c r="F65" s="28">
        <v>605</v>
      </c>
      <c r="G65" s="28">
        <v>137.58699999999999</v>
      </c>
      <c r="H65" s="29">
        <f t="shared" si="10"/>
        <v>0.22741652892561981</v>
      </c>
      <c r="I65" s="28">
        <v>1452</v>
      </c>
      <c r="J65" s="28">
        <f t="shared" si="11"/>
        <v>1314.413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9"/>
        <v>0</v>
      </c>
      <c r="F66" s="28">
        <v>0</v>
      </c>
      <c r="G66" s="28">
        <v>0</v>
      </c>
      <c r="H66" s="29">
        <f t="shared" si="10"/>
        <v>0</v>
      </c>
      <c r="I66" s="28">
        <v>0</v>
      </c>
      <c r="J66" s="28">
        <f t="shared" si="11"/>
        <v>0</v>
      </c>
    </row>
    <row r="67" spans="1:10" x14ac:dyDescent="0.3">
      <c r="A67" s="57" t="s">
        <v>307</v>
      </c>
      <c r="B67" s="27" t="s">
        <v>113</v>
      </c>
      <c r="C67" s="28">
        <v>0</v>
      </c>
      <c r="D67" s="28">
        <v>-53</v>
      </c>
      <c r="E67" s="29">
        <f t="shared" si="9"/>
        <v>0</v>
      </c>
      <c r="F67" s="28">
        <v>1903</v>
      </c>
      <c r="G67" s="28">
        <v>983</v>
      </c>
      <c r="H67" s="29">
        <f t="shared" si="10"/>
        <v>0.51655281135049913</v>
      </c>
      <c r="I67" s="28">
        <v>5106</v>
      </c>
      <c r="J67" s="28">
        <f t="shared" si="11"/>
        <v>4123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9"/>
        <v>0</v>
      </c>
      <c r="F68" s="28">
        <v>0</v>
      </c>
      <c r="G68" s="28">
        <v>0</v>
      </c>
      <c r="H68" s="29">
        <f t="shared" si="10"/>
        <v>0</v>
      </c>
      <c r="I68" s="28">
        <v>0</v>
      </c>
      <c r="J68" s="28">
        <f t="shared" si="11"/>
        <v>0</v>
      </c>
    </row>
    <row r="69" spans="1:10" x14ac:dyDescent="0.3">
      <c r="A69" s="57" t="s">
        <v>309</v>
      </c>
      <c r="B69" s="27" t="s">
        <v>117</v>
      </c>
      <c r="C69" s="28">
        <v>27</v>
      </c>
      <c r="D69" s="28">
        <v>0</v>
      </c>
      <c r="E69" s="29">
        <f t="shared" si="9"/>
        <v>0</v>
      </c>
      <c r="F69" s="28">
        <v>135</v>
      </c>
      <c r="G69" s="28">
        <v>163.78</v>
      </c>
      <c r="H69" s="29">
        <f t="shared" si="10"/>
        <v>1.2131851851851851</v>
      </c>
      <c r="I69" s="28">
        <v>324</v>
      </c>
      <c r="J69" s="28">
        <f t="shared" si="11"/>
        <v>160.22</v>
      </c>
    </row>
    <row r="70" spans="1:10" x14ac:dyDescent="0.3">
      <c r="A70" s="57" t="s">
        <v>310</v>
      </c>
      <c r="B70" s="27" t="s">
        <v>119</v>
      </c>
      <c r="C70" s="28">
        <v>103</v>
      </c>
      <c r="D70" s="28">
        <v>40.503999999999998</v>
      </c>
      <c r="E70" s="29">
        <f t="shared" si="9"/>
        <v>0.39324271844660197</v>
      </c>
      <c r="F70" s="28">
        <v>515</v>
      </c>
      <c r="G70" s="28">
        <v>836.83</v>
      </c>
      <c r="H70" s="29">
        <f t="shared" si="10"/>
        <v>1.6249126213592233</v>
      </c>
      <c r="I70" s="28">
        <v>1236</v>
      </c>
      <c r="J70" s="28">
        <f t="shared" si="11"/>
        <v>399.16999999999996</v>
      </c>
    </row>
    <row r="71" spans="1:10" x14ac:dyDescent="0.3">
      <c r="A71" s="65" t="s">
        <v>311</v>
      </c>
      <c r="B71" s="27" t="s">
        <v>121</v>
      </c>
      <c r="C71" s="28">
        <v>92</v>
      </c>
      <c r="D71" s="28">
        <v>7.415</v>
      </c>
      <c r="E71" s="29">
        <f t="shared" si="9"/>
        <v>8.0597826086956537E-2</v>
      </c>
      <c r="F71" s="28">
        <v>481</v>
      </c>
      <c r="G71" s="28">
        <v>67.013999999999996</v>
      </c>
      <c r="H71" s="29">
        <f t="shared" si="10"/>
        <v>0.13932224532224535</v>
      </c>
      <c r="I71" s="28">
        <v>1200</v>
      </c>
      <c r="J71" s="28">
        <f t="shared" si="11"/>
        <v>1132.9860000000001</v>
      </c>
    </row>
    <row r="72" spans="1:10" x14ac:dyDescent="0.3">
      <c r="A72" s="57" t="s">
        <v>312</v>
      </c>
      <c r="B72" s="27" t="s">
        <v>123</v>
      </c>
      <c r="C72" s="28">
        <v>115</v>
      </c>
      <c r="D72" s="28">
        <v>85.465999999999994</v>
      </c>
      <c r="E72" s="29">
        <f t="shared" si="9"/>
        <v>0.74318260869565211</v>
      </c>
      <c r="F72" s="28">
        <v>575</v>
      </c>
      <c r="G72" s="28">
        <v>477.387</v>
      </c>
      <c r="H72" s="29">
        <f t="shared" si="10"/>
        <v>0.8302382608695652</v>
      </c>
      <c r="I72" s="28">
        <v>1380</v>
      </c>
      <c r="J72" s="28">
        <f t="shared" si="11"/>
        <v>902.61300000000006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9"/>
        <v>0</v>
      </c>
      <c r="F73" s="28">
        <v>0</v>
      </c>
      <c r="G73" s="28">
        <v>0</v>
      </c>
      <c r="H73" s="29">
        <f t="shared" si="10"/>
        <v>0</v>
      </c>
      <c r="I73" s="28">
        <v>0</v>
      </c>
      <c r="J73" s="28">
        <f t="shared" si="11"/>
        <v>0</v>
      </c>
    </row>
    <row r="74" spans="1:10" x14ac:dyDescent="0.3">
      <c r="A74" s="57" t="s">
        <v>313</v>
      </c>
      <c r="B74" s="27" t="s">
        <v>127</v>
      </c>
      <c r="C74" s="28">
        <v>11</v>
      </c>
      <c r="D74" s="28">
        <v>0</v>
      </c>
      <c r="E74" s="29">
        <f t="shared" si="9"/>
        <v>0</v>
      </c>
      <c r="F74" s="28">
        <v>55</v>
      </c>
      <c r="G74" s="28">
        <v>0</v>
      </c>
      <c r="H74" s="29">
        <f t="shared" si="10"/>
        <v>0</v>
      </c>
      <c r="I74" s="28">
        <v>132</v>
      </c>
      <c r="J74" s="28">
        <f t="shared" si="11"/>
        <v>132</v>
      </c>
    </row>
    <row r="75" spans="1:10" x14ac:dyDescent="0.3">
      <c r="A75" s="57" t="s">
        <v>314</v>
      </c>
      <c r="B75" s="27" t="s">
        <v>129</v>
      </c>
      <c r="C75" s="28">
        <v>501</v>
      </c>
      <c r="D75" s="28">
        <v>649.66</v>
      </c>
      <c r="E75" s="29">
        <f t="shared" si="9"/>
        <v>1.2967265469061875</v>
      </c>
      <c r="F75" s="28">
        <v>2468</v>
      </c>
      <c r="G75" s="28">
        <v>3209.107</v>
      </c>
      <c r="H75" s="29">
        <f t="shared" si="10"/>
        <v>1.3002864667747165</v>
      </c>
      <c r="I75" s="28">
        <v>5975</v>
      </c>
      <c r="J75" s="28">
        <f t="shared" si="11"/>
        <v>2765.893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9"/>
        <v>0</v>
      </c>
      <c r="F76" s="28">
        <v>0</v>
      </c>
      <c r="G76" s="28">
        <v>0</v>
      </c>
      <c r="H76" s="29">
        <f t="shared" si="10"/>
        <v>0</v>
      </c>
      <c r="I76" s="28">
        <v>0</v>
      </c>
      <c r="J76" s="28">
        <f t="shared" si="11"/>
        <v>0</v>
      </c>
    </row>
    <row r="77" spans="1:10" x14ac:dyDescent="0.3">
      <c r="A77" s="57" t="s">
        <v>316</v>
      </c>
      <c r="B77" s="27" t="s">
        <v>133</v>
      </c>
      <c r="C77" s="28">
        <v>1</v>
      </c>
      <c r="D77" s="28">
        <v>0</v>
      </c>
      <c r="E77" s="29">
        <f t="shared" si="9"/>
        <v>0</v>
      </c>
      <c r="F77" s="28">
        <v>5</v>
      </c>
      <c r="G77" s="28">
        <v>0</v>
      </c>
      <c r="H77" s="29">
        <f t="shared" si="10"/>
        <v>0</v>
      </c>
      <c r="I77" s="28">
        <v>12</v>
      </c>
      <c r="J77" s="28">
        <f t="shared" si="11"/>
        <v>12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9"/>
        <v>0</v>
      </c>
      <c r="F78" s="28">
        <v>0</v>
      </c>
      <c r="G78" s="28">
        <v>0</v>
      </c>
      <c r="H78" s="29">
        <f t="shared" si="10"/>
        <v>0</v>
      </c>
      <c r="I78" s="28">
        <v>0</v>
      </c>
      <c r="J78" s="28">
        <f t="shared" si="11"/>
        <v>0</v>
      </c>
    </row>
    <row r="79" spans="1:10" x14ac:dyDescent="0.3">
      <c r="A79" s="57" t="s">
        <v>318</v>
      </c>
      <c r="B79" s="27" t="s">
        <v>137</v>
      </c>
      <c r="C79" s="28">
        <v>318</v>
      </c>
      <c r="D79" s="28">
        <v>316.00900000000001</v>
      </c>
      <c r="E79" s="29">
        <f t="shared" si="9"/>
        <v>0.99373899371069185</v>
      </c>
      <c r="F79" s="28">
        <v>1590</v>
      </c>
      <c r="G79" s="28">
        <v>1386.56</v>
      </c>
      <c r="H79" s="29">
        <f t="shared" si="10"/>
        <v>0.87205031446540882</v>
      </c>
      <c r="I79" s="28">
        <v>3816</v>
      </c>
      <c r="J79" s="28">
        <f t="shared" si="11"/>
        <v>2429.44</v>
      </c>
    </row>
    <row r="80" spans="1:10" x14ac:dyDescent="0.3">
      <c r="A80" s="65" t="s">
        <v>319</v>
      </c>
      <c r="B80" s="27" t="s">
        <v>139</v>
      </c>
      <c r="C80" s="28">
        <v>168</v>
      </c>
      <c r="D80" s="28">
        <v>419.67</v>
      </c>
      <c r="E80" s="29">
        <f t="shared" si="9"/>
        <v>2.4980357142857144</v>
      </c>
      <c r="F80" s="28">
        <v>840</v>
      </c>
      <c r="G80" s="28">
        <v>1154.5160000000001</v>
      </c>
      <c r="H80" s="29">
        <f t="shared" si="10"/>
        <v>1.3744238095238095</v>
      </c>
      <c r="I80" s="28">
        <v>2016</v>
      </c>
      <c r="J80" s="28">
        <f t="shared" si="11"/>
        <v>861.48399999999992</v>
      </c>
    </row>
    <row r="81" spans="1:10" x14ac:dyDescent="0.3">
      <c r="A81" s="57" t="s">
        <v>320</v>
      </c>
      <c r="B81" s="27" t="s">
        <v>141</v>
      </c>
      <c r="C81" s="28">
        <v>884</v>
      </c>
      <c r="D81" s="28">
        <v>1401.2570000000001</v>
      </c>
      <c r="E81" s="29">
        <f t="shared" si="9"/>
        <v>1.5851323529411765</v>
      </c>
      <c r="F81" s="28">
        <v>4010</v>
      </c>
      <c r="G81" s="28">
        <v>8530.7360000000008</v>
      </c>
      <c r="H81" s="29">
        <f t="shared" si="10"/>
        <v>2.1273655860349132</v>
      </c>
      <c r="I81" s="28">
        <v>8605</v>
      </c>
      <c r="J81" s="28">
        <f t="shared" si="11"/>
        <v>74.263999999999214</v>
      </c>
    </row>
    <row r="82" spans="1:10" x14ac:dyDescent="0.3">
      <c r="A82" s="57" t="s">
        <v>321</v>
      </c>
      <c r="B82" s="27" t="s">
        <v>143</v>
      </c>
      <c r="C82" s="28">
        <v>117</v>
      </c>
      <c r="D82" s="28">
        <v>182.96700000000001</v>
      </c>
      <c r="E82" s="29">
        <f t="shared" si="9"/>
        <v>1.5638205128205129</v>
      </c>
      <c r="F82" s="28">
        <v>585</v>
      </c>
      <c r="G82" s="28">
        <v>365.93599999999998</v>
      </c>
      <c r="H82" s="29">
        <f t="shared" si="10"/>
        <v>0.62553162393162387</v>
      </c>
      <c r="I82" s="28">
        <v>1404</v>
      </c>
      <c r="J82" s="28">
        <f t="shared" si="11"/>
        <v>1038.0640000000001</v>
      </c>
    </row>
    <row r="83" spans="1:10" x14ac:dyDescent="0.3">
      <c r="A83" s="57" t="s">
        <v>322</v>
      </c>
      <c r="B83" s="27" t="s">
        <v>145</v>
      </c>
      <c r="C83" s="28">
        <v>22</v>
      </c>
      <c r="D83" s="28">
        <v>126.8</v>
      </c>
      <c r="E83" s="29">
        <f t="shared" si="9"/>
        <v>5.7636363636363637</v>
      </c>
      <c r="F83" s="28">
        <v>110</v>
      </c>
      <c r="G83" s="28">
        <v>128.19999999999999</v>
      </c>
      <c r="H83" s="29">
        <f t="shared" si="10"/>
        <v>1.1654545454545453</v>
      </c>
      <c r="I83" s="28">
        <v>264</v>
      </c>
      <c r="J83" s="28">
        <f t="shared" si="11"/>
        <v>135.80000000000001</v>
      </c>
    </row>
    <row r="84" spans="1:10" x14ac:dyDescent="0.3">
      <c r="A84" s="65" t="s">
        <v>323</v>
      </c>
      <c r="B84" s="27" t="s">
        <v>147</v>
      </c>
      <c r="C84" s="28">
        <v>1027</v>
      </c>
      <c r="D84" s="28">
        <v>1008.053</v>
      </c>
      <c r="E84" s="29">
        <f t="shared" si="9"/>
        <v>0.9815511197663096</v>
      </c>
      <c r="F84" s="28">
        <v>5135</v>
      </c>
      <c r="G84" s="28">
        <v>5250.2650000000003</v>
      </c>
      <c r="H84" s="29">
        <f t="shared" si="10"/>
        <v>1.0224469328140215</v>
      </c>
      <c r="I84" s="28">
        <v>12324</v>
      </c>
      <c r="J84" s="28">
        <f t="shared" si="11"/>
        <v>7073.7349999999997</v>
      </c>
    </row>
    <row r="85" spans="1:10" x14ac:dyDescent="0.3">
      <c r="A85" s="57" t="s">
        <v>324</v>
      </c>
      <c r="B85" s="27" t="s">
        <v>149</v>
      </c>
      <c r="C85" s="28">
        <v>1920</v>
      </c>
      <c r="D85" s="28">
        <v>2027.6410000000001</v>
      </c>
      <c r="E85" s="29">
        <f t="shared" si="9"/>
        <v>1.0560630208333335</v>
      </c>
      <c r="F85" s="28">
        <v>9600</v>
      </c>
      <c r="G85" s="28">
        <v>11464.669</v>
      </c>
      <c r="H85" s="29">
        <f t="shared" si="10"/>
        <v>1.1942363541666667</v>
      </c>
      <c r="I85" s="28">
        <v>23040</v>
      </c>
      <c r="J85" s="28">
        <f t="shared" si="11"/>
        <v>11575.331</v>
      </c>
    </row>
    <row r="86" spans="1:10" x14ac:dyDescent="0.3">
      <c r="B86" s="24" t="s">
        <v>150</v>
      </c>
      <c r="C86" s="32">
        <f>SUM(C58:C85)</f>
        <v>21668</v>
      </c>
      <c r="D86" s="32">
        <f>SUM(D58:D85)</f>
        <v>20617.129000000001</v>
      </c>
      <c r="E86" s="33">
        <f t="shared" si="9"/>
        <v>0.95150124607716458</v>
      </c>
      <c r="F86" s="32">
        <f>SUM(F58:F85)</f>
        <v>110514</v>
      </c>
      <c r="G86" s="32">
        <f>SUM(G58:G85)</f>
        <v>118771.61900000002</v>
      </c>
      <c r="H86" s="33">
        <f t="shared" si="10"/>
        <v>1.0747201169082652</v>
      </c>
      <c r="I86" s="32">
        <f>SUM(I58:I85)</f>
        <v>261189</v>
      </c>
      <c r="J86" s="32">
        <f>SUM(J58:J85)</f>
        <v>142417.38099999996</v>
      </c>
    </row>
    <row r="87" spans="1:10" s="35" customFormat="1" x14ac:dyDescent="0.3">
      <c r="A87" s="67"/>
      <c r="B87" s="24" t="s">
        <v>151</v>
      </c>
      <c r="C87" s="41">
        <f>+C86+C56+C38</f>
        <v>36155</v>
      </c>
      <c r="D87" s="41">
        <f>+D86+D56+D38</f>
        <v>35984.296159999998</v>
      </c>
      <c r="E87" s="33">
        <f t="shared" si="9"/>
        <v>0.99527855510994323</v>
      </c>
      <c r="F87" s="41">
        <f>+F86+F56+F38</f>
        <v>177083</v>
      </c>
      <c r="G87" s="41">
        <f>+G86+G56+G38</f>
        <v>208934.88394000003</v>
      </c>
      <c r="H87" s="33">
        <f t="shared" si="10"/>
        <v>1.1798698008278605</v>
      </c>
      <c r="I87" s="41">
        <f>+I86+I56+I38</f>
        <v>419449</v>
      </c>
      <c r="J87" s="41">
        <f>+J86+J56+J38</f>
        <v>210514.11605999997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2">IF(C90=0,0,1-((C90-D90)/ABS(C90)))</f>
        <v>0</v>
      </c>
      <c r="F90" s="28">
        <v>0</v>
      </c>
      <c r="G90" s="28">
        <v>0</v>
      </c>
      <c r="H90" s="29">
        <f t="shared" ref="H90:H96" si="13">IF(F90=0,0,1-((F90-G90)/ABS(F90)))</f>
        <v>0</v>
      </c>
      <c r="I90" s="28">
        <v>0</v>
      </c>
      <c r="J90" s="28">
        <f t="shared" ref="J90:J95" si="14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2"/>
        <v>0</v>
      </c>
      <c r="F91" s="28">
        <v>0</v>
      </c>
      <c r="G91" s="28">
        <v>0</v>
      </c>
      <c r="H91" s="29">
        <f t="shared" si="13"/>
        <v>0</v>
      </c>
      <c r="I91" s="28">
        <v>0</v>
      </c>
      <c r="J91" s="28">
        <f t="shared" si="14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2"/>
        <v>0</v>
      </c>
      <c r="F92" s="28">
        <v>0</v>
      </c>
      <c r="G92" s="28">
        <v>0</v>
      </c>
      <c r="H92" s="29">
        <f t="shared" si="13"/>
        <v>0</v>
      </c>
      <c r="I92" s="28">
        <v>0</v>
      </c>
      <c r="J92" s="28">
        <f t="shared" si="14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4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2"/>
        <v>0</v>
      </c>
      <c r="F94" s="28">
        <v>0</v>
      </c>
      <c r="G94" s="28">
        <v>0</v>
      </c>
      <c r="H94" s="29">
        <f t="shared" si="13"/>
        <v>0</v>
      </c>
      <c r="I94" s="28">
        <v>0</v>
      </c>
      <c r="J94" s="28">
        <f t="shared" si="14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2"/>
        <v>0</v>
      </c>
      <c r="F95" s="28">
        <v>0</v>
      </c>
      <c r="G95" s="28">
        <v>0</v>
      </c>
      <c r="H95" s="29">
        <f t="shared" si="13"/>
        <v>0</v>
      </c>
      <c r="I95" s="28">
        <v>0</v>
      </c>
      <c r="J95" s="28">
        <f t="shared" si="14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2"/>
        <v>0</v>
      </c>
      <c r="F96" s="32">
        <f>SUM(F90:F95)</f>
        <v>0</v>
      </c>
      <c r="G96" s="32">
        <f>SUM(G90:G95)</f>
        <v>0</v>
      </c>
      <c r="H96" s="33">
        <f t="shared" si="13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5">IF(C98=0,0,1-((C98-D98)/ABS(C98)))</f>
        <v>0</v>
      </c>
      <c r="F98" s="28">
        <v>0</v>
      </c>
      <c r="G98" s="28">
        <v>0</v>
      </c>
      <c r="H98" s="29">
        <f t="shared" ref="H98:H128" si="16">IF(F98=0,0,1-((F98-G98)/ABS(F98)))</f>
        <v>0</v>
      </c>
      <c r="I98" s="28">
        <v>0</v>
      </c>
      <c r="J98" s="28">
        <f t="shared" ref="J98:J128" si="17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5"/>
        <v>0</v>
      </c>
      <c r="F99" s="28">
        <v>0</v>
      </c>
      <c r="G99" s="28">
        <v>0</v>
      </c>
      <c r="H99" s="29">
        <f t="shared" si="16"/>
        <v>0</v>
      </c>
      <c r="I99" s="28">
        <v>0</v>
      </c>
      <c r="J99" s="28">
        <f t="shared" si="17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5"/>
        <v>0</v>
      </c>
      <c r="F100" s="28">
        <v>0</v>
      </c>
      <c r="G100" s="28">
        <v>0</v>
      </c>
      <c r="H100" s="29">
        <f t="shared" si="16"/>
        <v>0</v>
      </c>
      <c r="I100" s="28">
        <v>0</v>
      </c>
      <c r="J100" s="28">
        <f t="shared" si="17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5"/>
        <v>0</v>
      </c>
      <c r="F101" s="28">
        <v>0</v>
      </c>
      <c r="G101" s="28">
        <v>0</v>
      </c>
      <c r="H101" s="29">
        <f t="shared" si="16"/>
        <v>0</v>
      </c>
      <c r="I101" s="28">
        <v>0</v>
      </c>
      <c r="J101" s="28">
        <f t="shared" si="17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5"/>
        <v>0</v>
      </c>
      <c r="F102" s="28">
        <v>0</v>
      </c>
      <c r="G102" s="28">
        <v>0</v>
      </c>
      <c r="H102" s="29">
        <f t="shared" si="16"/>
        <v>0</v>
      </c>
      <c r="I102" s="28">
        <v>0</v>
      </c>
      <c r="J102" s="28">
        <f t="shared" si="17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5"/>
        <v>0</v>
      </c>
      <c r="F103" s="28">
        <v>0</v>
      </c>
      <c r="G103" s="28">
        <v>0</v>
      </c>
      <c r="H103" s="29">
        <f t="shared" si="16"/>
        <v>0</v>
      </c>
      <c r="I103" s="28">
        <v>0</v>
      </c>
      <c r="J103" s="28">
        <f t="shared" si="17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5"/>
        <v>0</v>
      </c>
      <c r="F104" s="28">
        <v>0</v>
      </c>
      <c r="G104" s="28">
        <v>0</v>
      </c>
      <c r="H104" s="29">
        <f t="shared" si="16"/>
        <v>0</v>
      </c>
      <c r="I104" s="28">
        <v>0</v>
      </c>
      <c r="J104" s="28">
        <f t="shared" si="17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5"/>
        <v>0</v>
      </c>
      <c r="F105" s="28">
        <v>0</v>
      </c>
      <c r="G105" s="28">
        <v>0</v>
      </c>
      <c r="H105" s="29">
        <f t="shared" si="16"/>
        <v>0</v>
      </c>
      <c r="I105" s="28">
        <v>0</v>
      </c>
      <c r="J105" s="28">
        <f t="shared" si="17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5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5"/>
        <v>0</v>
      </c>
      <c r="F107" s="28">
        <v>0</v>
      </c>
      <c r="G107" s="28">
        <v>0</v>
      </c>
      <c r="H107" s="29">
        <f t="shared" si="16"/>
        <v>0</v>
      </c>
      <c r="I107" s="28">
        <v>0</v>
      </c>
      <c r="J107" s="28">
        <f t="shared" si="17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5"/>
        <v>0</v>
      </c>
      <c r="F108" s="28">
        <v>0</v>
      </c>
      <c r="G108" s="28">
        <v>0</v>
      </c>
      <c r="H108" s="29">
        <f t="shared" si="16"/>
        <v>0</v>
      </c>
      <c r="I108" s="28">
        <v>0</v>
      </c>
      <c r="J108" s="28">
        <f t="shared" si="17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5"/>
        <v>0</v>
      </c>
      <c r="F109" s="28">
        <v>0</v>
      </c>
      <c r="G109" s="28">
        <v>0</v>
      </c>
      <c r="H109" s="29">
        <f t="shared" si="16"/>
        <v>0</v>
      </c>
      <c r="I109" s="28">
        <v>0</v>
      </c>
      <c r="J109" s="28">
        <f t="shared" si="17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5"/>
        <v>0</v>
      </c>
      <c r="F110" s="28">
        <v>0</v>
      </c>
      <c r="G110" s="28">
        <v>0</v>
      </c>
      <c r="H110" s="29">
        <f t="shared" si="16"/>
        <v>0</v>
      </c>
      <c r="I110" s="28">
        <v>0</v>
      </c>
      <c r="J110" s="28">
        <f t="shared" si="17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5"/>
        <v>0</v>
      </c>
      <c r="F111" s="28">
        <v>0</v>
      </c>
      <c r="G111" s="28">
        <v>0</v>
      </c>
      <c r="H111" s="29">
        <f t="shared" si="16"/>
        <v>0</v>
      </c>
      <c r="I111" s="28">
        <v>0</v>
      </c>
      <c r="J111" s="28">
        <f t="shared" si="17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5"/>
        <v>0</v>
      </c>
      <c r="F112" s="28">
        <v>0</v>
      </c>
      <c r="G112" s="28">
        <v>0</v>
      </c>
      <c r="H112" s="29">
        <f t="shared" si="16"/>
        <v>0</v>
      </c>
      <c r="I112" s="28">
        <v>0</v>
      </c>
      <c r="J112" s="28">
        <f t="shared" si="17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5"/>
        <v>0</v>
      </c>
      <c r="F113" s="28">
        <v>0</v>
      </c>
      <c r="G113" s="28">
        <v>0</v>
      </c>
      <c r="H113" s="29">
        <f t="shared" si="16"/>
        <v>0</v>
      </c>
      <c r="I113" s="28">
        <v>0</v>
      </c>
      <c r="J113" s="28">
        <f t="shared" si="17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5"/>
        <v>0</v>
      </c>
      <c r="F115" s="28">
        <v>0</v>
      </c>
      <c r="G115" s="28">
        <v>0</v>
      </c>
      <c r="H115" s="29">
        <f t="shared" si="16"/>
        <v>0</v>
      </c>
      <c r="I115" s="28">
        <v>0</v>
      </c>
      <c r="J115" s="28">
        <f t="shared" si="17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5"/>
        <v>0</v>
      </c>
      <c r="F116" s="28">
        <v>0</v>
      </c>
      <c r="G116" s="28">
        <v>0</v>
      </c>
      <c r="H116" s="29">
        <f t="shared" si="16"/>
        <v>0</v>
      </c>
      <c r="I116" s="28">
        <v>0</v>
      </c>
      <c r="J116" s="28">
        <f t="shared" si="17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5"/>
        <v>0</v>
      </c>
      <c r="F117" s="28">
        <v>0</v>
      </c>
      <c r="G117" s="28">
        <v>0</v>
      </c>
      <c r="H117" s="29">
        <f t="shared" si="16"/>
        <v>0</v>
      </c>
      <c r="I117" s="28">
        <v>0</v>
      </c>
      <c r="J117" s="28">
        <f t="shared" si="17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5"/>
        <v>0</v>
      </c>
      <c r="F118" s="28">
        <v>0</v>
      </c>
      <c r="G118" s="28">
        <v>0</v>
      </c>
      <c r="H118" s="29">
        <f t="shared" si="16"/>
        <v>0</v>
      </c>
      <c r="I118" s="28">
        <v>0</v>
      </c>
      <c r="J118" s="28">
        <f t="shared" si="17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5"/>
        <v>0</v>
      </c>
      <c r="F119" s="28">
        <v>0</v>
      </c>
      <c r="G119" s="28">
        <v>0</v>
      </c>
      <c r="H119" s="29">
        <f t="shared" si="16"/>
        <v>0</v>
      </c>
      <c r="I119" s="28">
        <v>0</v>
      </c>
      <c r="J119" s="28">
        <f t="shared" si="17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5"/>
        <v>0</v>
      </c>
      <c r="F120" s="28">
        <v>0</v>
      </c>
      <c r="G120" s="28">
        <v>0</v>
      </c>
      <c r="H120" s="29">
        <f t="shared" si="16"/>
        <v>0</v>
      </c>
      <c r="I120" s="28">
        <v>0</v>
      </c>
      <c r="J120" s="28">
        <f t="shared" si="17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5"/>
        <v>0</v>
      </c>
      <c r="F122" s="28">
        <v>0</v>
      </c>
      <c r="G122" s="28">
        <v>0</v>
      </c>
      <c r="H122" s="29">
        <f t="shared" si="16"/>
        <v>0</v>
      </c>
      <c r="I122" s="28">
        <v>0</v>
      </c>
      <c r="J122" s="28">
        <f t="shared" si="17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5"/>
        <v>0</v>
      </c>
      <c r="F123" s="28">
        <v>0</v>
      </c>
      <c r="G123" s="28">
        <v>0</v>
      </c>
      <c r="H123" s="29">
        <f t="shared" si="16"/>
        <v>0</v>
      </c>
      <c r="I123" s="28">
        <v>0</v>
      </c>
      <c r="J123" s="28">
        <f t="shared" si="17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5"/>
        <v>0</v>
      </c>
      <c r="F128" s="28">
        <v>0</v>
      </c>
      <c r="G128" s="28">
        <v>0</v>
      </c>
      <c r="H128" s="29">
        <f t="shared" si="16"/>
        <v>0</v>
      </c>
      <c r="I128" s="28">
        <v>0</v>
      </c>
      <c r="J128" s="28">
        <f t="shared" si="17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18">IF(C131=0,0,1-((C131-D131)/ABS(C131)))</f>
        <v>0</v>
      </c>
      <c r="F131" s="28">
        <v>0</v>
      </c>
      <c r="G131" s="28">
        <v>0</v>
      </c>
      <c r="H131" s="29">
        <f t="shared" ref="H131:H137" si="19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2669</v>
      </c>
      <c r="D132" s="28">
        <v>2604.4948199999999</v>
      </c>
      <c r="E132" s="29">
        <f t="shared" si="18"/>
        <v>0.97583170475833647</v>
      </c>
      <c r="F132" s="28">
        <v>13358</v>
      </c>
      <c r="G132" s="28">
        <v>12455.243689999999</v>
      </c>
      <c r="H132" s="29">
        <f t="shared" si="19"/>
        <v>0.9324183028896541</v>
      </c>
      <c r="I132" s="28">
        <v>32316</v>
      </c>
      <c r="J132" s="28">
        <f>+I132-G132</f>
        <v>19860.756310000001</v>
      </c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18"/>
        <v>0</v>
      </c>
      <c r="F133" s="28">
        <v>0</v>
      </c>
      <c r="G133" s="28">
        <v>0</v>
      </c>
      <c r="H133" s="29">
        <f t="shared" si="19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2669</v>
      </c>
      <c r="D134" s="32">
        <f>SUM(D131:D133)</f>
        <v>2604.4948199999999</v>
      </c>
      <c r="E134" s="33">
        <f t="shared" si="18"/>
        <v>0.97583170475833647</v>
      </c>
      <c r="F134" s="32">
        <f>SUM(F131:F133)</f>
        <v>13358</v>
      </c>
      <c r="G134" s="32">
        <f>SUM(G131:G133)</f>
        <v>12455.243689999999</v>
      </c>
      <c r="H134" s="33">
        <f t="shared" si="19"/>
        <v>0.9324183028896541</v>
      </c>
      <c r="I134" s="32">
        <f>SUM(I131:I133)</f>
        <v>32316</v>
      </c>
      <c r="J134" s="32">
        <f>SUM(J131:J133)</f>
        <v>19860.756310000001</v>
      </c>
    </row>
    <row r="135" spans="1:10" x14ac:dyDescent="0.3">
      <c r="B135" s="24" t="s">
        <v>239</v>
      </c>
      <c r="C135" s="32">
        <f>+C96+C129+C134</f>
        <v>2669</v>
      </c>
      <c r="D135" s="32">
        <f>+D134+D129+D96</f>
        <v>2604.4948199999999</v>
      </c>
      <c r="E135" s="33">
        <f t="shared" si="18"/>
        <v>0.97583170475833647</v>
      </c>
      <c r="F135" s="32">
        <f>+F134+F129+F96</f>
        <v>13358</v>
      </c>
      <c r="G135" s="32">
        <f>+G134+G129+G96</f>
        <v>12455.243689999999</v>
      </c>
      <c r="H135" s="33">
        <f t="shared" si="19"/>
        <v>0.9324183028896541</v>
      </c>
      <c r="I135" s="32">
        <f>+I134+I129+I96</f>
        <v>32316</v>
      </c>
      <c r="J135" s="32">
        <f>+J96+J129+J134</f>
        <v>19860.756310000001</v>
      </c>
    </row>
    <row r="136" spans="1:10" x14ac:dyDescent="0.3">
      <c r="B136" s="24" t="s">
        <v>240</v>
      </c>
      <c r="C136" s="32">
        <f>+C135+C87</f>
        <v>38824</v>
      </c>
      <c r="D136" s="32">
        <f>+D135+D87</f>
        <v>38588.790979999998</v>
      </c>
      <c r="E136" s="33">
        <f t="shared" si="18"/>
        <v>0.99394165928291778</v>
      </c>
      <c r="F136" s="32">
        <f>+F135+F87</f>
        <v>190441</v>
      </c>
      <c r="G136" s="32">
        <f>+G135+G87</f>
        <v>221390.12763000003</v>
      </c>
      <c r="H136" s="33">
        <f t="shared" si="19"/>
        <v>1.1625129443239639</v>
      </c>
      <c r="I136" s="32">
        <f>+I135+I87</f>
        <v>451765</v>
      </c>
      <c r="J136" s="32">
        <f>+J135+J87</f>
        <v>230374.87236999997</v>
      </c>
    </row>
    <row r="137" spans="1:10" x14ac:dyDescent="0.3">
      <c r="B137" s="24" t="s">
        <v>241</v>
      </c>
      <c r="C137" s="32">
        <f>+C34-C136</f>
        <v>-4689</v>
      </c>
      <c r="D137" s="32">
        <f>+D34-D136</f>
        <v>-13209.74091</v>
      </c>
      <c r="E137" s="33">
        <f t="shared" si="18"/>
        <v>-0.8171765642994242</v>
      </c>
      <c r="F137" s="32">
        <f>+F34-F136</f>
        <v>21023</v>
      </c>
      <c r="G137" s="32">
        <f>+G34-G136</f>
        <v>-53122.224620000023</v>
      </c>
      <c r="H137" s="33">
        <f t="shared" si="19"/>
        <v>-2.5268622280359616</v>
      </c>
      <c r="I137" s="32">
        <f>+I34-I136</f>
        <v>2546</v>
      </c>
      <c r="J137" s="32">
        <f>+J34-J136</f>
        <v>55668.224620000023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0">IF(C140=0,0,1-((C140-D140)/ABS(C140)))</f>
        <v>0</v>
      </c>
      <c r="F140" s="28">
        <v>0</v>
      </c>
      <c r="G140" s="28">
        <v>0</v>
      </c>
      <c r="H140" s="29">
        <f t="shared" ref="H140:H145" si="21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0"/>
        <v>0</v>
      </c>
      <c r="F141" s="28">
        <v>0</v>
      </c>
      <c r="G141" s="28">
        <v>0</v>
      </c>
      <c r="H141" s="29">
        <f t="shared" si="21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1</v>
      </c>
      <c r="E142" s="29">
        <f t="shared" si="20"/>
        <v>0</v>
      </c>
      <c r="F142" s="28">
        <v>0</v>
      </c>
      <c r="G142" s="28">
        <v>1</v>
      </c>
      <c r="H142" s="29">
        <f t="shared" si="21"/>
        <v>0</v>
      </c>
      <c r="I142" s="28">
        <v>0</v>
      </c>
      <c r="J142" s="28">
        <f>+I142-G142</f>
        <v>-1</v>
      </c>
    </row>
    <row r="143" spans="1:10" x14ac:dyDescent="0.3">
      <c r="A143" s="57" t="s">
        <v>376</v>
      </c>
      <c r="B143" s="27" t="s">
        <v>251</v>
      </c>
      <c r="C143" s="28">
        <v>4</v>
      </c>
      <c r="D143" s="28">
        <v>0.53454999999999997</v>
      </c>
      <c r="E143" s="29">
        <f t="shared" si="20"/>
        <v>0.13363749999999996</v>
      </c>
      <c r="F143" s="28">
        <v>25</v>
      </c>
      <c r="G143" s="28">
        <v>35.965249999999997</v>
      </c>
      <c r="H143" s="29">
        <f t="shared" si="21"/>
        <v>1.4386099999999999</v>
      </c>
      <c r="I143" s="28">
        <v>53</v>
      </c>
      <c r="J143" s="28">
        <f>+I143-G143</f>
        <v>17.034750000000003</v>
      </c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0"/>
        <v>0</v>
      </c>
      <c r="F144" s="28">
        <v>0</v>
      </c>
      <c r="G144" s="28">
        <v>0</v>
      </c>
      <c r="H144" s="29">
        <f t="shared" si="21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4</v>
      </c>
      <c r="D145" s="32">
        <f>SUM(D140:D144)</f>
        <v>1.5345499999999999</v>
      </c>
      <c r="E145" s="33">
        <f t="shared" si="20"/>
        <v>0.38363749999999996</v>
      </c>
      <c r="F145" s="32">
        <f>SUM(F140:F144)</f>
        <v>25</v>
      </c>
      <c r="G145" s="32">
        <f>SUM(G140:G144)</f>
        <v>36.965249999999997</v>
      </c>
      <c r="H145" s="33">
        <f t="shared" si="21"/>
        <v>1.47861</v>
      </c>
      <c r="I145" s="32">
        <f>SUM(I140:I144)</f>
        <v>53</v>
      </c>
      <c r="J145" s="32">
        <f>SUM(J140:J144)</f>
        <v>16.034750000000003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199.8716</v>
      </c>
      <c r="E147" s="29">
        <f t="shared" ref="E147:E152" si="22">IF(C147=0,0,1-((C147-D147)/ABS(C147)))</f>
        <v>0</v>
      </c>
      <c r="F147" s="28">
        <v>0</v>
      </c>
      <c r="G147" s="28">
        <v>1662.96451</v>
      </c>
      <c r="H147" s="29">
        <f t="shared" ref="H147:H152" si="23">IF(F147=0,0,1-((F147-G147)/ABS(F147)))</f>
        <v>0</v>
      </c>
      <c r="I147" s="28">
        <v>0</v>
      </c>
      <c r="J147" s="28">
        <f>+I147-G147</f>
        <v>-1662.96451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2"/>
        <v>0</v>
      </c>
      <c r="F148" s="28">
        <v>0</v>
      </c>
      <c r="G148" s="28">
        <v>0</v>
      </c>
      <c r="H148" s="29">
        <f t="shared" si="23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8.5</v>
      </c>
      <c r="E149" s="29">
        <f t="shared" si="22"/>
        <v>0</v>
      </c>
      <c r="F149" s="28">
        <v>0</v>
      </c>
      <c r="G149" s="28">
        <v>8.5</v>
      </c>
      <c r="H149" s="29">
        <f t="shared" si="23"/>
        <v>0</v>
      </c>
      <c r="I149" s="28">
        <v>0</v>
      </c>
      <c r="J149" s="28">
        <f>+I149-G149</f>
        <v>-8.5</v>
      </c>
    </row>
    <row r="150" spans="1:10" x14ac:dyDescent="0.3">
      <c r="A150" s="57" t="s">
        <v>381</v>
      </c>
      <c r="B150" s="27" t="s">
        <v>263</v>
      </c>
      <c r="C150" s="28">
        <v>402</v>
      </c>
      <c r="D150" s="28">
        <v>373.13365999999996</v>
      </c>
      <c r="E150" s="29">
        <f t="shared" si="22"/>
        <v>0.92819318407960194</v>
      </c>
      <c r="F150" s="28">
        <v>1936</v>
      </c>
      <c r="G150" s="28">
        <v>1724.3558899999998</v>
      </c>
      <c r="H150" s="29">
        <f t="shared" si="23"/>
        <v>0.89067969524793378</v>
      </c>
      <c r="I150" s="28">
        <v>4757</v>
      </c>
      <c r="J150" s="28">
        <f>+I150-G150</f>
        <v>3032.6441100000002</v>
      </c>
    </row>
    <row r="151" spans="1:10" x14ac:dyDescent="0.3">
      <c r="B151" s="24" t="s">
        <v>264</v>
      </c>
      <c r="C151" s="32">
        <f>SUM(C147:C150)</f>
        <v>402</v>
      </c>
      <c r="D151" s="32">
        <f>SUM(D147:D150)</f>
        <v>581.50525999999991</v>
      </c>
      <c r="E151" s="33">
        <f t="shared" si="22"/>
        <v>1.4465304975124376</v>
      </c>
      <c r="F151" s="32">
        <f>SUM(F147:F150)</f>
        <v>1936</v>
      </c>
      <c r="G151" s="32">
        <f>SUM(G147:G150)</f>
        <v>3395.8203999999996</v>
      </c>
      <c r="H151" s="33">
        <f t="shared" si="23"/>
        <v>1.7540394628099172</v>
      </c>
      <c r="I151" s="32">
        <f>SUM(I147:I150)</f>
        <v>4757</v>
      </c>
      <c r="J151" s="32">
        <f>SUM(J147:J150)</f>
        <v>1361.1796000000002</v>
      </c>
    </row>
    <row r="152" spans="1:10" x14ac:dyDescent="0.3">
      <c r="B152" s="24" t="s">
        <v>265</v>
      </c>
      <c r="C152" s="32">
        <f>+C137+C145-C151</f>
        <v>-5087</v>
      </c>
      <c r="D152" s="32">
        <f>+D137+D145-D151</f>
        <v>-13789.71162</v>
      </c>
      <c r="E152" s="33">
        <f t="shared" si="22"/>
        <v>-0.71077484175348937</v>
      </c>
      <c r="F152" s="32">
        <f>+F137+F145-F151</f>
        <v>19112</v>
      </c>
      <c r="G152" s="32">
        <f>+G137+G145-G151</f>
        <v>-56481.079770000018</v>
      </c>
      <c r="H152" s="33">
        <f t="shared" si="23"/>
        <v>-2.9552678824822105</v>
      </c>
      <c r="I152" s="32">
        <f>+I137+I145-I151</f>
        <v>-2158</v>
      </c>
      <c r="J152" s="32">
        <f>+J137+J145-J151</f>
        <v>54323.079770000018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-5087</v>
      </c>
      <c r="D156" s="46">
        <f>+D152-D155</f>
        <v>-13789.71162</v>
      </c>
      <c r="E156" s="47">
        <f>IF(C156=0,0,1-((C156-D156)/ABS(C156)))</f>
        <v>-0.71077484175348937</v>
      </c>
      <c r="F156" s="46">
        <f>+F152-F155</f>
        <v>19112</v>
      </c>
      <c r="G156" s="46">
        <f>+G152-G155</f>
        <v>-56481.079770000018</v>
      </c>
      <c r="H156" s="47">
        <f>IF(F156=0,0,1-((F156-G156)/ABS(F156)))</f>
        <v>-2.9552678824822105</v>
      </c>
      <c r="I156" s="46">
        <f>+I152-I155</f>
        <v>-2158</v>
      </c>
      <c r="J156" s="46">
        <f>+J152-J155</f>
        <v>54323.079770000018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-1617</v>
      </c>
      <c r="D160" s="32">
        <f>+D137+D46+D66+D94+D95</f>
        <v>-9410.1329500000011</v>
      </c>
      <c r="E160" s="29">
        <f>IF(C160=0,0,1-((C160-D160)/ABS(C160)))</f>
        <v>-3.8195008967223263</v>
      </c>
      <c r="F160" s="32">
        <f>+F137+F46+F66+F94+F95</f>
        <v>35930</v>
      </c>
      <c r="G160" s="32">
        <f>+G137+G46+G66+G94+G95</f>
        <v>-34110.496250000026</v>
      </c>
      <c r="H160" s="29">
        <f>IF(F160=0,0,1-((F160-G160)/ABS(F160)))</f>
        <v>-0.94935976203729555</v>
      </c>
      <c r="I160" s="32">
        <f>+I137+I46+I66+I94+I95</f>
        <v>38342</v>
      </c>
      <c r="J160" s="32">
        <f>+J137+J46+J66+J94+J95</f>
        <v>72452.496250000026</v>
      </c>
    </row>
    <row r="161" spans="1:10" x14ac:dyDescent="0.3">
      <c r="A161" s="6"/>
      <c r="B161" s="24" t="s">
        <v>272</v>
      </c>
      <c r="C161" s="32">
        <f>+C41+C58+C90+C91+C98+C100</f>
        <v>13485</v>
      </c>
      <c r="D161" s="32">
        <f>+D41+D58+D90+D91+D98+D100</f>
        <v>11724.86</v>
      </c>
      <c r="E161" s="29">
        <f>IF(C161=0,0,1-((C161-D161)/ABS(C161)))</f>
        <v>0.86947423062662221</v>
      </c>
      <c r="F161" s="32">
        <f>+F41+F58+F90+F91+F98+F100</f>
        <v>66706</v>
      </c>
      <c r="G161" s="32">
        <f>+G41+G58+G90+G91+G98+G100</f>
        <v>70210.264999999999</v>
      </c>
      <c r="H161" s="29">
        <f>IF(F161=0,0,1-((F161-G161)/ABS(F161)))</f>
        <v>1.0525329805414805</v>
      </c>
      <c r="I161" s="32">
        <f>+I41+I58+I90+I91+I98+I100</f>
        <v>157386</v>
      </c>
      <c r="J161" s="32">
        <f>+J41+J58+J90+J91+J98+J100</f>
        <v>87175.735000000001</v>
      </c>
    </row>
    <row r="162" spans="1:10" x14ac:dyDescent="0.3">
      <c r="A162" s="6"/>
      <c r="B162" s="24" t="s">
        <v>273</v>
      </c>
      <c r="C162" s="32">
        <f>+C42+C59+C92+C99+C101</f>
        <v>5937</v>
      </c>
      <c r="D162" s="32">
        <f>+D42+D59+D92+D99+D101</f>
        <v>5381.4639999999999</v>
      </c>
      <c r="E162" s="29">
        <f>IF(C162=0,0,1-((C162-D162)/ABS(C162)))</f>
        <v>0.90642816237156809</v>
      </c>
      <c r="F162" s="32">
        <f>+F42+F59+F92+F99+F101</f>
        <v>30112</v>
      </c>
      <c r="G162" s="32">
        <f>+G42+G59+G92+G99+G101</f>
        <v>30886.337</v>
      </c>
      <c r="H162" s="29">
        <f>IF(F162=0,0,1-((F162-G162)/ABS(F162)))</f>
        <v>1.0257152298087142</v>
      </c>
      <c r="I162" s="32">
        <f>+I42+I59+I92+I99+I101</f>
        <v>70879</v>
      </c>
      <c r="J162" s="32">
        <f>+J42+J59+J92+J99+J101</f>
        <v>39992.663</v>
      </c>
    </row>
    <row r="163" spans="1:10" x14ac:dyDescent="0.3">
      <c r="A163" s="6"/>
      <c r="B163" s="24" t="s">
        <v>274</v>
      </c>
      <c r="C163" s="32">
        <f>+C161+C162</f>
        <v>19422</v>
      </c>
      <c r="D163" s="32">
        <f>+D161+D162</f>
        <v>17106.324000000001</v>
      </c>
      <c r="E163" s="29">
        <f>IF(C163=0,0,1-((C163-D163)/ABS(C163)))</f>
        <v>0.88077046648130985</v>
      </c>
      <c r="F163" s="32">
        <f>+F161+F162</f>
        <v>96818</v>
      </c>
      <c r="G163" s="32">
        <f>+G161+G162</f>
        <v>101096.602</v>
      </c>
      <c r="H163" s="29">
        <f>IF(F163=0,0,1-((F163-G163)/ABS(F163)))</f>
        <v>1.044192216323411</v>
      </c>
      <c r="I163" s="32">
        <f>+I161+I162</f>
        <v>228265</v>
      </c>
      <c r="J163" s="32">
        <f>+J161+J162</f>
        <v>127168.398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C2371-2362-413E-9C7A-D5C5E1F2FBD7}">
  <dimension ref="A1:K284"/>
  <sheetViews>
    <sheetView showGridLines="0" topLeftCell="A2" zoomScaleNormal="100" workbookViewId="0">
      <pane xSplit="2" ySplit="5" topLeftCell="C133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A92" sqref="A92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3" t="s">
        <v>390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391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142678</v>
      </c>
      <c r="D9" s="28">
        <v>148140.726</v>
      </c>
      <c r="E9" s="29">
        <f>IF(C9=0,0,1-((C9-D9)/ABS(C9)))</f>
        <v>1.0382870940158959</v>
      </c>
      <c r="F9" s="28">
        <v>797265</v>
      </c>
      <c r="G9" s="28">
        <v>696786.34499999997</v>
      </c>
      <c r="H9" s="29">
        <f t="shared" ref="H9:H19" si="0">IF(F9=0,0,1-((F9-G9)/ABS(F9)))</f>
        <v>0.87397081898741313</v>
      </c>
      <c r="I9" s="28">
        <v>2011996</v>
      </c>
      <c r="J9" s="28">
        <f>+I9-G9</f>
        <v>1315209.655</v>
      </c>
    </row>
    <row r="10" spans="1:11" x14ac:dyDescent="0.3">
      <c r="A10" s="65" t="s">
        <v>278</v>
      </c>
      <c r="B10" s="27" t="s">
        <v>17</v>
      </c>
      <c r="C10" s="28">
        <v>25182</v>
      </c>
      <c r="D10" s="28">
        <v>4212.6090000000004</v>
      </c>
      <c r="E10" s="29">
        <f>IF(C10=0,0,1-((C10-D10)/ABS(C10)))</f>
        <v>0.16728651417679297</v>
      </c>
      <c r="F10" s="28">
        <v>100728</v>
      </c>
      <c r="G10" s="28">
        <v>19439.832999999999</v>
      </c>
      <c r="H10" s="29">
        <f t="shared" si="0"/>
        <v>0.19299333849575095</v>
      </c>
      <c r="I10" s="28">
        <v>228926</v>
      </c>
      <c r="J10" s="28">
        <f t="shared" ref="J10:J19" si="1">+I10-G10</f>
        <v>209486.16700000002</v>
      </c>
    </row>
    <row r="11" spans="1:11" x14ac:dyDescent="0.3">
      <c r="A11" s="65" t="s">
        <v>279</v>
      </c>
      <c r="B11" s="27" t="s">
        <v>19</v>
      </c>
      <c r="C11" s="28">
        <v>26733</v>
      </c>
      <c r="D11" s="28">
        <v>14937.307000000001</v>
      </c>
      <c r="E11" s="29">
        <f t="shared" ref="E11:E20" si="2">IF(C11=0,0,1-((C11-D11)/ABS(C11)))</f>
        <v>0.55875909924063893</v>
      </c>
      <c r="F11" s="28">
        <v>161948</v>
      </c>
      <c r="G11" s="28">
        <v>98314.403000000006</v>
      </c>
      <c r="H11" s="29">
        <f t="shared" si="0"/>
        <v>0.60707389408946089</v>
      </c>
      <c r="I11" s="28">
        <v>342720</v>
      </c>
      <c r="J11" s="28">
        <f t="shared" si="1"/>
        <v>244405.59700000001</v>
      </c>
    </row>
    <row r="12" spans="1:11" x14ac:dyDescent="0.3">
      <c r="A12" s="65" t="s">
        <v>280</v>
      </c>
      <c r="B12" s="27" t="s">
        <v>21</v>
      </c>
      <c r="C12" s="28">
        <v>82840</v>
      </c>
      <c r="D12" s="28">
        <v>38273.697</v>
      </c>
      <c r="E12" s="29">
        <f>IF(C12=0,0,1-((C12-D12-D13)/ABS(C12)))</f>
        <v>0.48331575325929499</v>
      </c>
      <c r="F12" s="28">
        <v>386203</v>
      </c>
      <c r="G12" s="28">
        <v>281143.755</v>
      </c>
      <c r="H12" s="29">
        <f t="shared" si="0"/>
        <v>0.72796885316789361</v>
      </c>
      <c r="I12" s="28">
        <v>1040433</v>
      </c>
      <c r="J12" s="28">
        <f>+I12-G12</f>
        <v>759289.245</v>
      </c>
    </row>
    <row r="13" spans="1:11" x14ac:dyDescent="0.3">
      <c r="A13" s="65" t="s">
        <v>281</v>
      </c>
      <c r="B13" s="27" t="s">
        <v>23</v>
      </c>
      <c r="C13" s="28">
        <v>39901</v>
      </c>
      <c r="D13" s="28">
        <v>1764.18</v>
      </c>
      <c r="E13" s="29">
        <f t="shared" si="2"/>
        <v>4.4213929475451774E-2</v>
      </c>
      <c r="F13" s="28">
        <v>159604</v>
      </c>
      <c r="G13" s="28">
        <v>78630.27</v>
      </c>
      <c r="H13" s="29">
        <f t="shared" si="0"/>
        <v>0.49265851733039279</v>
      </c>
      <c r="I13" s="28">
        <v>362738</v>
      </c>
      <c r="J13" s="28">
        <f t="shared" ref="J13" si="3">+I13-G13</f>
        <v>284107.73</v>
      </c>
      <c r="K13" s="30"/>
    </row>
    <row r="14" spans="1:11" x14ac:dyDescent="0.3">
      <c r="A14" s="65" t="s">
        <v>282</v>
      </c>
      <c r="B14" s="27" t="s">
        <v>25</v>
      </c>
      <c r="C14" s="28">
        <v>53368</v>
      </c>
      <c r="D14" s="28">
        <v>16056.5</v>
      </c>
      <c r="E14" s="29">
        <f t="shared" si="2"/>
        <v>0.30086381352121117</v>
      </c>
      <c r="F14" s="28">
        <v>213472</v>
      </c>
      <c r="G14" s="28">
        <v>72567.429999999993</v>
      </c>
      <c r="H14" s="29">
        <f t="shared" si="0"/>
        <v>0.33993886786089034</v>
      </c>
      <c r="I14" s="28">
        <v>485163</v>
      </c>
      <c r="J14" s="28">
        <f t="shared" si="1"/>
        <v>412595.57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146</v>
      </c>
      <c r="D16" s="28">
        <v>0</v>
      </c>
      <c r="E16" s="29">
        <f>IF(C16=0,0,1-((C16-D16)/ABS(C16)))</f>
        <v>0</v>
      </c>
      <c r="F16" s="28">
        <v>449</v>
      </c>
      <c r="G16" s="28">
        <v>0</v>
      </c>
      <c r="H16" s="29">
        <f>IF(F16=0,0,1-((F16-G16)/ABS(F16)))</f>
        <v>0</v>
      </c>
      <c r="I16" s="28">
        <v>1113</v>
      </c>
      <c r="J16" s="28">
        <f>+I16-G16</f>
        <v>1113</v>
      </c>
    </row>
    <row r="17" spans="1:10" x14ac:dyDescent="0.3">
      <c r="A17" s="65" t="s">
        <v>284</v>
      </c>
      <c r="B17" s="27" t="s">
        <v>31</v>
      </c>
      <c r="C17" s="28">
        <v>48124</v>
      </c>
      <c r="D17" s="28">
        <v>74999.801000000007</v>
      </c>
      <c r="E17" s="29">
        <f t="shared" si="2"/>
        <v>1.5584698071648244</v>
      </c>
      <c r="F17" s="28">
        <v>248412</v>
      </c>
      <c r="G17" s="28">
        <v>292307.41100000002</v>
      </c>
      <c r="H17" s="29">
        <f t="shared" si="0"/>
        <v>1.1767040682414698</v>
      </c>
      <c r="I17" s="28">
        <v>629634</v>
      </c>
      <c r="J17" s="28">
        <f t="shared" si="1"/>
        <v>337326.58899999998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2865</v>
      </c>
      <c r="D19" s="28">
        <v>2273.2660000000001</v>
      </c>
      <c r="E19" s="29">
        <f t="shared" si="2"/>
        <v>0.79346108202443277</v>
      </c>
      <c r="F19" s="28">
        <v>12365</v>
      </c>
      <c r="G19" s="28">
        <v>11607.603999999999</v>
      </c>
      <c r="H19" s="29">
        <f t="shared" si="0"/>
        <v>0.93874678528103517</v>
      </c>
      <c r="I19" s="28">
        <v>38258</v>
      </c>
      <c r="J19" s="28">
        <f t="shared" si="1"/>
        <v>26650.396000000001</v>
      </c>
    </row>
    <row r="20" spans="1:10" x14ac:dyDescent="0.3">
      <c r="B20" s="24" t="s">
        <v>13</v>
      </c>
      <c r="C20" s="32">
        <f>SUM(C9:C19)</f>
        <v>421837</v>
      </c>
      <c r="D20" s="32">
        <f>SUM(D9:D19)</f>
        <v>300658.08599999995</v>
      </c>
      <c r="E20" s="33">
        <f t="shared" si="2"/>
        <v>0.71273521763145475</v>
      </c>
      <c r="F20" s="32">
        <f>SUM(F9:F19)</f>
        <v>2080446</v>
      </c>
      <c r="G20" s="32">
        <f>SUM(G9:G19)</f>
        <v>1550797.0510000002</v>
      </c>
      <c r="H20" s="33">
        <f>IF(F20=0,0,1-((F20-G20)/ABS(F20)))</f>
        <v>0.74541567096670636</v>
      </c>
      <c r="I20" s="32">
        <f>SUM(I9:I19)</f>
        <v>5140981</v>
      </c>
      <c r="J20" s="32">
        <f>SUM(J9:J19)</f>
        <v>3590183.9490000005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t="19.5" customHeight="1" x14ac:dyDescent="0.3">
      <c r="B27" s="24" t="s">
        <v>44</v>
      </c>
      <c r="C27" s="32">
        <f>+C20+C25+C26</f>
        <v>421837</v>
      </c>
      <c r="D27" s="32">
        <f>+D20+D25+D26</f>
        <v>300658.08599999995</v>
      </c>
      <c r="E27" s="29">
        <f>IF(C27=0,0,1-((C27-D27)/ABS(C27)))</f>
        <v>0.71273521763145475</v>
      </c>
      <c r="F27" s="32">
        <f>+F20+F25+F26</f>
        <v>2080446</v>
      </c>
      <c r="G27" s="32">
        <f>+G20+G25+G26</f>
        <v>1550797.0510000002</v>
      </c>
      <c r="H27" s="29">
        <f>IF(F27=0,0,1-((F27-G27)/ABS(F27)))</f>
        <v>0.74541567096670636</v>
      </c>
      <c r="I27" s="32">
        <f>+I20+I25+I26</f>
        <v>5140981</v>
      </c>
      <c r="J27" s="32">
        <f>+J20+J25+J26</f>
        <v>3590183.9490000005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25083</v>
      </c>
      <c r="D29" s="28">
        <v>10410.938269999999</v>
      </c>
      <c r="E29" s="29">
        <f t="shared" ref="E29:E34" si="4">IF(C29=0,0,1-((C29-D29)/ABS(C29)))</f>
        <v>0.41505953314994215</v>
      </c>
      <c r="F29" s="28">
        <v>100332</v>
      </c>
      <c r="G29" s="28">
        <v>36687.997219999997</v>
      </c>
      <c r="H29" s="29">
        <f t="shared" ref="H29:H34" si="5">IF(F29=0,0,1-((F29-G29)/ABS(F29)))</f>
        <v>0.3656659612087868</v>
      </c>
      <c r="I29" s="28">
        <v>228026</v>
      </c>
      <c r="J29" s="28">
        <f>+I29-G29</f>
        <v>191338.00278000001</v>
      </c>
    </row>
    <row r="30" spans="1:10" x14ac:dyDescent="0.3">
      <c r="A30" s="57" t="s">
        <v>286</v>
      </c>
      <c r="B30" s="27" t="s">
        <v>49</v>
      </c>
      <c r="C30" s="28">
        <v>21378</v>
      </c>
      <c r="D30" s="28">
        <v>12117.02894</v>
      </c>
      <c r="E30" s="29">
        <f t="shared" si="4"/>
        <v>0.56679899616428098</v>
      </c>
      <c r="F30" s="28">
        <v>97300</v>
      </c>
      <c r="G30" s="28">
        <v>101758.61362999999</v>
      </c>
      <c r="H30" s="29">
        <f t="shared" si="5"/>
        <v>1.0458233672147994</v>
      </c>
      <c r="I30" s="28">
        <v>272351</v>
      </c>
      <c r="J30" s="28">
        <f>+I30-G30</f>
        <v>170592.38637000002</v>
      </c>
    </row>
    <row r="31" spans="1:10" x14ac:dyDescent="0.3">
      <c r="A31" s="57" t="s">
        <v>287</v>
      </c>
      <c r="B31" s="27" t="s">
        <v>51</v>
      </c>
      <c r="C31" s="28">
        <v>24118</v>
      </c>
      <c r="D31" s="28">
        <v>643.87392</v>
      </c>
      <c r="E31" s="29">
        <f t="shared" si="4"/>
        <v>2.6696820631893159E-2</v>
      </c>
      <c r="F31" s="28">
        <v>96472</v>
      </c>
      <c r="G31" s="28">
        <v>50626.01079</v>
      </c>
      <c r="H31" s="29">
        <f t="shared" si="5"/>
        <v>0.52477413954307983</v>
      </c>
      <c r="I31" s="28">
        <v>219253</v>
      </c>
      <c r="J31" s="28">
        <f>+I31-G31</f>
        <v>168626.98921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4"/>
        <v>0</v>
      </c>
      <c r="F32" s="28">
        <v>0</v>
      </c>
      <c r="G32" s="28">
        <v>0</v>
      </c>
      <c r="H32" s="29">
        <f t="shared" si="5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70579</v>
      </c>
      <c r="D33" s="32">
        <f>SUM(D29:D32)</f>
        <v>23171.841130000001</v>
      </c>
      <c r="E33" s="33">
        <f t="shared" si="4"/>
        <v>0.32831070332535173</v>
      </c>
      <c r="F33" s="32">
        <f>SUM(F29:F32)</f>
        <v>294104</v>
      </c>
      <c r="G33" s="32">
        <f>SUM(G29:G32)</f>
        <v>189072.62164</v>
      </c>
      <c r="H33" s="33">
        <f t="shared" si="5"/>
        <v>0.64287674305687781</v>
      </c>
      <c r="I33" s="32">
        <f>SUM(I29:I32)</f>
        <v>719630</v>
      </c>
      <c r="J33" s="32">
        <f>SUM(J29:J32)</f>
        <v>530557.37836000009</v>
      </c>
    </row>
    <row r="34" spans="1:10" x14ac:dyDescent="0.3">
      <c r="B34" s="24" t="s">
        <v>55</v>
      </c>
      <c r="C34" s="32">
        <f>+C27-C33</f>
        <v>351258</v>
      </c>
      <c r="D34" s="32">
        <f>+D27-D33</f>
        <v>277486.24486999994</v>
      </c>
      <c r="E34" s="33">
        <f t="shared" si="4"/>
        <v>0.78997843428477055</v>
      </c>
      <c r="F34" s="32">
        <f>+F27-F33</f>
        <v>1786342</v>
      </c>
      <c r="G34" s="32">
        <f>+G27-G33</f>
        <v>1361724.4293600002</v>
      </c>
      <c r="H34" s="33">
        <f t="shared" si="5"/>
        <v>0.76229771754792763</v>
      </c>
      <c r="I34" s="32">
        <f>+I27-I33</f>
        <v>4421351</v>
      </c>
      <c r="J34" s="32">
        <f>+J27-J33</f>
        <v>3059626.5706400005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218</v>
      </c>
      <c r="D37" s="28">
        <v>0</v>
      </c>
      <c r="E37" s="29">
        <f>IF(C37=0,0,1-((C37-D37)/ABS(C37)))</f>
        <v>0</v>
      </c>
      <c r="F37" s="28">
        <v>1089</v>
      </c>
      <c r="G37" s="28">
        <v>0</v>
      </c>
      <c r="H37" s="29">
        <f>IF(F37=0,0,1-((F37-G37)/ABS(F37)))</f>
        <v>0</v>
      </c>
      <c r="I37" s="28">
        <v>2615</v>
      </c>
      <c r="J37" s="28">
        <f>+I37-G37</f>
        <v>2615</v>
      </c>
    </row>
    <row r="38" spans="1:10" s="35" customFormat="1" x14ac:dyDescent="0.3">
      <c r="A38" s="67"/>
      <c r="B38" s="24" t="s">
        <v>60</v>
      </c>
      <c r="C38" s="40">
        <f>SUM(C37)</f>
        <v>218</v>
      </c>
      <c r="D38" s="40">
        <f>SUM(D37)</f>
        <v>0</v>
      </c>
      <c r="E38" s="29">
        <f>IF(C38=0,0,1-((C38-D38)/ABS(C38)))</f>
        <v>0</v>
      </c>
      <c r="F38" s="41">
        <f>SUM(F37)</f>
        <v>1089</v>
      </c>
      <c r="G38" s="40">
        <f>SUM(G37)</f>
        <v>0</v>
      </c>
      <c r="H38" s="29">
        <f>IF(F38=0,0,1-((F38-G38)/ABS(F38)))</f>
        <v>0</v>
      </c>
      <c r="I38" s="41">
        <f>SUM(I37)</f>
        <v>2615</v>
      </c>
      <c r="J38" s="41">
        <f>SUM(J37)</f>
        <v>2615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20065</v>
      </c>
      <c r="D41" s="28">
        <v>19674.868999999999</v>
      </c>
      <c r="E41" s="29">
        <f t="shared" ref="E41:E54" si="6">IF(C41=0,0,1-((C41-D41)/ABS(C41)))</f>
        <v>0.98055664091701966</v>
      </c>
      <c r="F41" s="28">
        <v>96023</v>
      </c>
      <c r="G41" s="28">
        <v>69228.819000000003</v>
      </c>
      <c r="H41" s="29">
        <f t="shared" ref="H41:H54" si="7">IF(F41=0,0,1-((F41-G41)/ABS(F41)))</f>
        <v>0.72096080105807991</v>
      </c>
      <c r="I41" s="28">
        <v>229636</v>
      </c>
      <c r="J41" s="28">
        <f t="shared" ref="J41:J55" si="8">+I41-G41</f>
        <v>160407.18099999998</v>
      </c>
    </row>
    <row r="42" spans="1:10" x14ac:dyDescent="0.3">
      <c r="A42" s="68" t="s">
        <v>291</v>
      </c>
      <c r="B42" s="27" t="s">
        <v>65</v>
      </c>
      <c r="C42" s="28">
        <v>3636</v>
      </c>
      <c r="D42" s="28">
        <v>2941.4870000000001</v>
      </c>
      <c r="E42" s="29">
        <f t="shared" si="6"/>
        <v>0.80898982398239827</v>
      </c>
      <c r="F42" s="28">
        <v>17401</v>
      </c>
      <c r="G42" s="28">
        <v>11683.022999999999</v>
      </c>
      <c r="H42" s="29">
        <f t="shared" si="7"/>
        <v>0.67139951726912239</v>
      </c>
      <c r="I42" s="28">
        <v>41615</v>
      </c>
      <c r="J42" s="28">
        <f t="shared" si="8"/>
        <v>29931.976999999999</v>
      </c>
    </row>
    <row r="43" spans="1:10" x14ac:dyDescent="0.3">
      <c r="A43" s="57" t="s">
        <v>292</v>
      </c>
      <c r="B43" s="27" t="s">
        <v>67</v>
      </c>
      <c r="C43" s="28">
        <v>2273</v>
      </c>
      <c r="D43" s="28">
        <v>2117.4839999999999</v>
      </c>
      <c r="E43" s="29">
        <f t="shared" si="6"/>
        <v>0.93158117025956888</v>
      </c>
      <c r="F43" s="28">
        <v>11378</v>
      </c>
      <c r="G43" s="28">
        <v>14109.654</v>
      </c>
      <c r="H43" s="29">
        <f t="shared" si="7"/>
        <v>1.2400820882404642</v>
      </c>
      <c r="I43" s="28">
        <v>27626</v>
      </c>
      <c r="J43" s="28">
        <f t="shared" si="8"/>
        <v>13516.346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6"/>
        <v>0</v>
      </c>
      <c r="F44" s="28">
        <v>0</v>
      </c>
      <c r="G44" s="28">
        <v>0</v>
      </c>
      <c r="H44" s="29">
        <f t="shared" si="7"/>
        <v>0</v>
      </c>
      <c r="I44" s="28">
        <v>0</v>
      </c>
      <c r="J44" s="28">
        <f t="shared" si="8"/>
        <v>0</v>
      </c>
    </row>
    <row r="45" spans="1:10" x14ac:dyDescent="0.3">
      <c r="A45" s="65" t="s">
        <v>293</v>
      </c>
      <c r="B45" s="27" t="s">
        <v>71</v>
      </c>
      <c r="C45" s="28">
        <v>7473</v>
      </c>
      <c r="D45" s="28">
        <v>4535.7160000000003</v>
      </c>
      <c r="E45" s="29">
        <f t="shared" si="6"/>
        <v>0.60694714304830732</v>
      </c>
      <c r="F45" s="28">
        <v>37365</v>
      </c>
      <c r="G45" s="28">
        <v>24162.58</v>
      </c>
      <c r="H45" s="29">
        <f t="shared" si="7"/>
        <v>0.64666345510504486</v>
      </c>
      <c r="I45" s="28">
        <v>89676</v>
      </c>
      <c r="J45" s="28">
        <f t="shared" si="8"/>
        <v>65513.42</v>
      </c>
    </row>
    <row r="46" spans="1:10" x14ac:dyDescent="0.3">
      <c r="A46" s="57" t="s">
        <v>294</v>
      </c>
      <c r="B46" s="27" t="s">
        <v>73</v>
      </c>
      <c r="C46" s="28">
        <v>23037</v>
      </c>
      <c r="D46" s="28">
        <v>20653.945600000003</v>
      </c>
      <c r="E46" s="29">
        <f t="shared" si="6"/>
        <v>0.89655535008898735</v>
      </c>
      <c r="F46" s="28">
        <v>111797</v>
      </c>
      <c r="G46" s="28">
        <v>100997.09004000001</v>
      </c>
      <c r="H46" s="29">
        <f t="shared" si="7"/>
        <v>0.90339713981591641</v>
      </c>
      <c r="I46" s="28">
        <v>268463</v>
      </c>
      <c r="J46" s="28">
        <f t="shared" si="8"/>
        <v>167465.90995999999</v>
      </c>
    </row>
    <row r="47" spans="1:10" x14ac:dyDescent="0.3">
      <c r="A47" s="57" t="s">
        <v>74</v>
      </c>
      <c r="B47" s="27" t="s">
        <v>75</v>
      </c>
      <c r="C47" s="28">
        <v>1885</v>
      </c>
      <c r="D47" s="28">
        <v>1578.8530000000001</v>
      </c>
      <c r="E47" s="29">
        <f t="shared" si="6"/>
        <v>0.83758779840848807</v>
      </c>
      <c r="F47" s="28">
        <v>9782</v>
      </c>
      <c r="G47" s="28">
        <v>7805.7389999999996</v>
      </c>
      <c r="H47" s="29">
        <f t="shared" si="7"/>
        <v>0.79796963811081578</v>
      </c>
      <c r="I47" s="28">
        <v>24555</v>
      </c>
      <c r="J47" s="28">
        <f t="shared" si="8"/>
        <v>16749.260999999999</v>
      </c>
    </row>
    <row r="48" spans="1:10" x14ac:dyDescent="0.3">
      <c r="A48" s="57" t="s">
        <v>295</v>
      </c>
      <c r="B48" s="27" t="s">
        <v>77</v>
      </c>
      <c r="C48" s="28">
        <v>25229</v>
      </c>
      <c r="D48" s="28">
        <v>7996.8084400000007</v>
      </c>
      <c r="E48" s="29">
        <f t="shared" si="6"/>
        <v>0.31696890245352571</v>
      </c>
      <c r="F48" s="28">
        <v>100916</v>
      </c>
      <c r="G48" s="28">
        <v>49998.402520000003</v>
      </c>
      <c r="H48" s="29">
        <f t="shared" si="7"/>
        <v>0.49544574220143489</v>
      </c>
      <c r="I48" s="28">
        <v>229353</v>
      </c>
      <c r="J48" s="28">
        <f t="shared" si="8"/>
        <v>179354.59748</v>
      </c>
    </row>
    <row r="49" spans="1:10" x14ac:dyDescent="0.3">
      <c r="A49" s="67">
        <v>5295950300</v>
      </c>
      <c r="B49" s="27" t="s">
        <v>79</v>
      </c>
      <c r="C49" s="28">
        <v>164</v>
      </c>
      <c r="D49" s="28">
        <v>9.6219999999999999</v>
      </c>
      <c r="E49" s="29">
        <f t="shared" si="6"/>
        <v>5.8670731707317181E-2</v>
      </c>
      <c r="F49" s="28">
        <v>820</v>
      </c>
      <c r="G49" s="28">
        <v>2687.9340000000002</v>
      </c>
      <c r="H49" s="29">
        <f t="shared" si="7"/>
        <v>3.2779682926829272</v>
      </c>
      <c r="I49" s="28">
        <v>1968</v>
      </c>
      <c r="J49" s="28">
        <f t="shared" si="8"/>
        <v>-719.9340000000002</v>
      </c>
    </row>
    <row r="50" spans="1:10" x14ac:dyDescent="0.3">
      <c r="A50" s="57" t="s">
        <v>296</v>
      </c>
      <c r="B50" s="27" t="s">
        <v>81</v>
      </c>
      <c r="C50" s="28">
        <v>6973</v>
      </c>
      <c r="D50" s="28">
        <v>654.28399999999999</v>
      </c>
      <c r="E50" s="29">
        <f t="shared" si="6"/>
        <v>9.3831062670299725E-2</v>
      </c>
      <c r="F50" s="28">
        <v>27892</v>
      </c>
      <c r="G50" s="28">
        <v>1415.6010000000001</v>
      </c>
      <c r="H50" s="29">
        <f t="shared" si="7"/>
        <v>5.0752939911085537E-2</v>
      </c>
      <c r="I50" s="28">
        <v>63389</v>
      </c>
      <c r="J50" s="28">
        <f t="shared" si="8"/>
        <v>61973.398999999998</v>
      </c>
    </row>
    <row r="51" spans="1:10" x14ac:dyDescent="0.3">
      <c r="A51" s="65" t="s">
        <v>297</v>
      </c>
      <c r="B51" s="27" t="s">
        <v>83</v>
      </c>
      <c r="C51" s="28">
        <v>2502</v>
      </c>
      <c r="D51" s="28">
        <v>2135.42</v>
      </c>
      <c r="E51" s="29">
        <f t="shared" si="6"/>
        <v>0.85348521183053561</v>
      </c>
      <c r="F51" s="28">
        <v>12510</v>
      </c>
      <c r="G51" s="28">
        <v>13832.005999999999</v>
      </c>
      <c r="H51" s="29">
        <f t="shared" si="7"/>
        <v>1.1056759392486011</v>
      </c>
      <c r="I51" s="28">
        <v>30024</v>
      </c>
      <c r="J51" s="28">
        <f t="shared" si="8"/>
        <v>16191.994000000001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6"/>
        <v>0</v>
      </c>
      <c r="F52" s="28">
        <v>0</v>
      </c>
      <c r="G52" s="28">
        <v>0</v>
      </c>
      <c r="H52" s="29">
        <f t="shared" si="7"/>
        <v>0</v>
      </c>
      <c r="I52" s="28">
        <v>0</v>
      </c>
      <c r="J52" s="28">
        <f t="shared" si="8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6"/>
        <v>0</v>
      </c>
      <c r="F53" s="28">
        <v>0</v>
      </c>
      <c r="G53" s="28">
        <v>0</v>
      </c>
      <c r="H53" s="29">
        <f t="shared" si="7"/>
        <v>0</v>
      </c>
      <c r="I53" s="28">
        <v>0</v>
      </c>
      <c r="J53" s="28">
        <f t="shared" si="8"/>
        <v>0</v>
      </c>
    </row>
    <row r="54" spans="1:10" x14ac:dyDescent="0.3">
      <c r="A54" s="57" t="s">
        <v>298</v>
      </c>
      <c r="B54" s="27" t="s">
        <v>89</v>
      </c>
      <c r="C54" s="28">
        <v>7512</v>
      </c>
      <c r="D54" s="28">
        <v>3268.5529999999999</v>
      </c>
      <c r="E54" s="29">
        <f t="shared" si="6"/>
        <v>0.43511088924387642</v>
      </c>
      <c r="F54" s="28">
        <v>24976</v>
      </c>
      <c r="G54" s="28">
        <v>21358.764999999999</v>
      </c>
      <c r="H54" s="29">
        <f t="shared" si="7"/>
        <v>0.85517156470211397</v>
      </c>
      <c r="I54" s="28">
        <v>60249</v>
      </c>
      <c r="J54" s="28">
        <f t="shared" si="8"/>
        <v>38890.235000000001</v>
      </c>
    </row>
    <row r="55" spans="1:10" x14ac:dyDescent="0.3">
      <c r="A55" s="65">
        <v>5299100000</v>
      </c>
      <c r="B55" s="27" t="s">
        <v>91</v>
      </c>
      <c r="C55" s="28">
        <v>34</v>
      </c>
      <c r="D55" s="28">
        <v>0</v>
      </c>
      <c r="E55" s="29">
        <f>IF(C55=0,0,1-((C55-D55)/ABS(C55)))</f>
        <v>0</v>
      </c>
      <c r="F55" s="28">
        <v>166</v>
      </c>
      <c r="G55" s="28">
        <v>0</v>
      </c>
      <c r="H55" s="29">
        <f>IF(F55=0,0,1-((F55-G55)/ABS(F55)))</f>
        <v>0</v>
      </c>
      <c r="I55" s="28">
        <v>413</v>
      </c>
      <c r="J55" s="28">
        <f t="shared" si="8"/>
        <v>413</v>
      </c>
    </row>
    <row r="56" spans="1:10" s="35" customFormat="1" x14ac:dyDescent="0.3">
      <c r="A56" s="67"/>
      <c r="B56" s="24" t="s">
        <v>92</v>
      </c>
      <c r="C56" s="41">
        <f>SUM(C40:C55)</f>
        <v>100783</v>
      </c>
      <c r="D56" s="41">
        <f>SUM(D40:D55)</f>
        <v>65567.04204</v>
      </c>
      <c r="E56" s="33">
        <f>IF(C56=0,0,1-((C56-D56)/ABS(C56)))</f>
        <v>0.65057640713215525</v>
      </c>
      <c r="F56" s="41">
        <f>SUM(F40:F55)</f>
        <v>451026</v>
      </c>
      <c r="G56" s="41">
        <f>SUM(G40:G55)</f>
        <v>317279.61356000003</v>
      </c>
      <c r="H56" s="33">
        <f>IF(F56=0,0,1-((F56-G56)/ABS(F56)))</f>
        <v>0.70346191474549147</v>
      </c>
      <c r="I56" s="41">
        <f>SUM(I40:I55)</f>
        <v>1066967</v>
      </c>
      <c r="J56" s="41">
        <f>SUM(J40:J55)</f>
        <v>749687.3864399998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47040</v>
      </c>
      <c r="D58" s="28">
        <v>40242.139000000003</v>
      </c>
      <c r="E58" s="29">
        <f t="shared" ref="E58:E87" si="9">IF(C58=0,0,1-((C58-D58)/ABS(C58)))</f>
        <v>0.85548764880952388</v>
      </c>
      <c r="F58" s="28">
        <v>232501</v>
      </c>
      <c r="G58" s="28">
        <v>189400.66</v>
      </c>
      <c r="H58" s="29">
        <f t="shared" ref="H58:H87" si="10">IF(F58=0,0,1-((F58-G58)/ABS(F58)))</f>
        <v>0.81462299086885648</v>
      </c>
      <c r="I58" s="28">
        <v>558883</v>
      </c>
      <c r="J58" s="28">
        <f t="shared" ref="J58:J85" si="11">+I58-G58</f>
        <v>369482.33999999997</v>
      </c>
    </row>
    <row r="59" spans="1:10" x14ac:dyDescent="0.3">
      <c r="A59" s="68" t="s">
        <v>300</v>
      </c>
      <c r="B59" s="27" t="s">
        <v>97</v>
      </c>
      <c r="C59" s="28">
        <v>33306</v>
      </c>
      <c r="D59" s="28">
        <v>29047.842000000001</v>
      </c>
      <c r="E59" s="29">
        <f t="shared" si="9"/>
        <v>0.87215042334714465</v>
      </c>
      <c r="F59" s="28">
        <v>163082</v>
      </c>
      <c r="G59" s="28">
        <v>108555.38499999999</v>
      </c>
      <c r="H59" s="29">
        <f t="shared" si="10"/>
        <v>0.66564909064151778</v>
      </c>
      <c r="I59" s="28">
        <v>394884</v>
      </c>
      <c r="J59" s="28">
        <f t="shared" si="11"/>
        <v>286328.61499999999</v>
      </c>
    </row>
    <row r="60" spans="1:10" x14ac:dyDescent="0.3">
      <c r="A60" s="57" t="s">
        <v>301</v>
      </c>
      <c r="B60" s="27" t="s">
        <v>99</v>
      </c>
      <c r="C60" s="28">
        <v>483</v>
      </c>
      <c r="D60" s="28">
        <v>640.5</v>
      </c>
      <c r="E60" s="29">
        <f t="shared" si="9"/>
        <v>1.3260869565217392</v>
      </c>
      <c r="F60" s="28">
        <v>2582</v>
      </c>
      <c r="G60" s="28">
        <v>3202.5</v>
      </c>
      <c r="H60" s="29">
        <f t="shared" si="10"/>
        <v>1.2403175832687838</v>
      </c>
      <c r="I60" s="28">
        <v>6547</v>
      </c>
      <c r="J60" s="28">
        <f t="shared" si="11"/>
        <v>3344.5</v>
      </c>
    </row>
    <row r="61" spans="1:10" x14ac:dyDescent="0.3">
      <c r="A61" s="57" t="s">
        <v>302</v>
      </c>
      <c r="B61" s="27" t="s">
        <v>101</v>
      </c>
      <c r="C61" s="28">
        <v>106</v>
      </c>
      <c r="D61" s="28">
        <v>0</v>
      </c>
      <c r="E61" s="29">
        <f t="shared" si="9"/>
        <v>0</v>
      </c>
      <c r="F61" s="28">
        <v>530</v>
      </c>
      <c r="G61" s="28">
        <v>0</v>
      </c>
      <c r="H61" s="29">
        <f t="shared" si="10"/>
        <v>0</v>
      </c>
      <c r="I61" s="28">
        <v>1272</v>
      </c>
      <c r="J61" s="28">
        <f t="shared" si="11"/>
        <v>1272</v>
      </c>
    </row>
    <row r="62" spans="1:10" x14ac:dyDescent="0.3">
      <c r="A62" s="57" t="s">
        <v>303</v>
      </c>
      <c r="B62" s="27" t="s">
        <v>103</v>
      </c>
      <c r="C62" s="28">
        <v>168</v>
      </c>
      <c r="D62" s="28">
        <v>15.49</v>
      </c>
      <c r="E62" s="29">
        <f t="shared" si="9"/>
        <v>9.220238095238098E-2</v>
      </c>
      <c r="F62" s="28">
        <v>840</v>
      </c>
      <c r="G62" s="28">
        <v>135.846</v>
      </c>
      <c r="H62" s="29">
        <f t="shared" si="10"/>
        <v>0.16172142857142857</v>
      </c>
      <c r="I62" s="28">
        <v>2016</v>
      </c>
      <c r="J62" s="28">
        <f t="shared" si="11"/>
        <v>1880.154</v>
      </c>
    </row>
    <row r="63" spans="1:10" x14ac:dyDescent="0.3">
      <c r="A63" s="57" t="s">
        <v>304</v>
      </c>
      <c r="B63" s="27" t="s">
        <v>305</v>
      </c>
      <c r="C63" s="28">
        <v>1740</v>
      </c>
      <c r="D63" s="28">
        <v>1437.375</v>
      </c>
      <c r="E63" s="29">
        <f t="shared" si="9"/>
        <v>0.82607758620689653</v>
      </c>
      <c r="F63" s="28">
        <v>8700</v>
      </c>
      <c r="G63" s="28">
        <v>7245.4110000000001</v>
      </c>
      <c r="H63" s="29">
        <f t="shared" si="10"/>
        <v>0.83280586206896556</v>
      </c>
      <c r="I63" s="28">
        <v>20880</v>
      </c>
      <c r="J63" s="28">
        <f t="shared" si="11"/>
        <v>13634.589</v>
      </c>
    </row>
    <row r="64" spans="1:10" x14ac:dyDescent="0.3">
      <c r="A64" s="57" t="s">
        <v>306</v>
      </c>
      <c r="B64" s="27" t="s">
        <v>107</v>
      </c>
      <c r="C64" s="28">
        <v>637</v>
      </c>
      <c r="D64" s="28">
        <v>795.40800000000002</v>
      </c>
      <c r="E64" s="29">
        <f t="shared" si="9"/>
        <v>1.2486781789638932</v>
      </c>
      <c r="F64" s="28">
        <v>3185</v>
      </c>
      <c r="G64" s="28">
        <v>4329.9740000000002</v>
      </c>
      <c r="H64" s="29">
        <f t="shared" si="10"/>
        <v>1.3594894819466248</v>
      </c>
      <c r="I64" s="28">
        <v>7644</v>
      </c>
      <c r="J64" s="28">
        <f t="shared" si="11"/>
        <v>3314.0259999999998</v>
      </c>
    </row>
    <row r="65" spans="1:10" x14ac:dyDescent="0.3">
      <c r="A65" s="57" t="s">
        <v>108</v>
      </c>
      <c r="B65" s="27" t="s">
        <v>109</v>
      </c>
      <c r="C65" s="28">
        <v>1412</v>
      </c>
      <c r="D65" s="28">
        <v>361.45100000000002</v>
      </c>
      <c r="E65" s="29">
        <f t="shared" si="9"/>
        <v>0.25598512747875357</v>
      </c>
      <c r="F65" s="28">
        <v>7060</v>
      </c>
      <c r="G65" s="28">
        <v>1372.078</v>
      </c>
      <c r="H65" s="29">
        <f t="shared" si="10"/>
        <v>0.19434532577903674</v>
      </c>
      <c r="I65" s="28">
        <v>16944</v>
      </c>
      <c r="J65" s="28">
        <f t="shared" si="11"/>
        <v>15571.922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9"/>
        <v>0</v>
      </c>
      <c r="F66" s="28">
        <v>0</v>
      </c>
      <c r="G66" s="28">
        <v>0</v>
      </c>
      <c r="H66" s="29">
        <f t="shared" si="10"/>
        <v>0</v>
      </c>
      <c r="I66" s="28">
        <v>0</v>
      </c>
      <c r="J66" s="28">
        <f t="shared" si="11"/>
        <v>0</v>
      </c>
    </row>
    <row r="67" spans="1:10" x14ac:dyDescent="0.3">
      <c r="A67" s="57" t="s">
        <v>307</v>
      </c>
      <c r="B67" s="27" t="s">
        <v>113</v>
      </c>
      <c r="C67" s="28">
        <v>13</v>
      </c>
      <c r="D67" s="28">
        <v>0</v>
      </c>
      <c r="E67" s="29">
        <f t="shared" si="9"/>
        <v>0</v>
      </c>
      <c r="F67" s="28">
        <v>16198</v>
      </c>
      <c r="G67" s="28">
        <v>8895</v>
      </c>
      <c r="H67" s="29">
        <f t="shared" si="10"/>
        <v>0.54914186936658849</v>
      </c>
      <c r="I67" s="28">
        <v>50191</v>
      </c>
      <c r="J67" s="28">
        <f t="shared" si="11"/>
        <v>41296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9"/>
        <v>0</v>
      </c>
      <c r="F68" s="28">
        <v>0</v>
      </c>
      <c r="G68" s="28">
        <v>0</v>
      </c>
      <c r="H68" s="29">
        <f t="shared" si="10"/>
        <v>0</v>
      </c>
      <c r="I68" s="28">
        <v>0</v>
      </c>
      <c r="J68" s="28">
        <f t="shared" si="11"/>
        <v>0</v>
      </c>
    </row>
    <row r="69" spans="1:10" x14ac:dyDescent="0.3">
      <c r="A69" s="57" t="s">
        <v>309</v>
      </c>
      <c r="B69" s="27" t="s">
        <v>117</v>
      </c>
      <c r="C69" s="28">
        <v>182</v>
      </c>
      <c r="D69" s="28">
        <v>0</v>
      </c>
      <c r="E69" s="29">
        <f t="shared" si="9"/>
        <v>0</v>
      </c>
      <c r="F69" s="28">
        <v>910</v>
      </c>
      <c r="G69" s="28">
        <v>0</v>
      </c>
      <c r="H69" s="29">
        <f t="shared" si="10"/>
        <v>0</v>
      </c>
      <c r="I69" s="28">
        <v>2184</v>
      </c>
      <c r="J69" s="28">
        <f t="shared" si="11"/>
        <v>2184</v>
      </c>
    </row>
    <row r="70" spans="1:10" x14ac:dyDescent="0.3">
      <c r="A70" s="57" t="s">
        <v>310</v>
      </c>
      <c r="B70" s="27" t="s">
        <v>119</v>
      </c>
      <c r="C70" s="28">
        <v>543</v>
      </c>
      <c r="D70" s="28">
        <v>293.02699999999999</v>
      </c>
      <c r="E70" s="29">
        <f t="shared" si="9"/>
        <v>0.53964456721915277</v>
      </c>
      <c r="F70" s="28">
        <v>2715</v>
      </c>
      <c r="G70" s="28">
        <v>5425.3249999999998</v>
      </c>
      <c r="H70" s="29">
        <f t="shared" si="10"/>
        <v>1.9982780847145487</v>
      </c>
      <c r="I70" s="28">
        <v>6516</v>
      </c>
      <c r="J70" s="28">
        <f t="shared" si="11"/>
        <v>1090.6750000000002</v>
      </c>
    </row>
    <row r="71" spans="1:10" x14ac:dyDescent="0.3">
      <c r="A71" s="65" t="s">
        <v>311</v>
      </c>
      <c r="B71" s="27" t="s">
        <v>121</v>
      </c>
      <c r="C71" s="28">
        <v>1227</v>
      </c>
      <c r="D71" s="28">
        <v>35.222000000000001</v>
      </c>
      <c r="E71" s="29">
        <f t="shared" si="9"/>
        <v>2.8705786471067585E-2</v>
      </c>
      <c r="F71" s="28">
        <v>6415</v>
      </c>
      <c r="G71" s="28">
        <v>318.28399999999999</v>
      </c>
      <c r="H71" s="29">
        <f t="shared" si="10"/>
        <v>4.9615588464536176E-2</v>
      </c>
      <c r="I71" s="28">
        <v>16004</v>
      </c>
      <c r="J71" s="28">
        <f t="shared" si="11"/>
        <v>15685.716</v>
      </c>
    </row>
    <row r="72" spans="1:10" x14ac:dyDescent="0.3">
      <c r="A72" s="57" t="s">
        <v>312</v>
      </c>
      <c r="B72" s="27" t="s">
        <v>123</v>
      </c>
      <c r="C72" s="28">
        <v>333</v>
      </c>
      <c r="D72" s="28">
        <v>243.74299999999999</v>
      </c>
      <c r="E72" s="29">
        <f t="shared" si="9"/>
        <v>0.73196096096096097</v>
      </c>
      <c r="F72" s="28">
        <v>1665</v>
      </c>
      <c r="G72" s="28">
        <v>1268.8409999999999</v>
      </c>
      <c r="H72" s="29">
        <f t="shared" si="10"/>
        <v>0.76206666666666667</v>
      </c>
      <c r="I72" s="28">
        <v>3996</v>
      </c>
      <c r="J72" s="28">
        <f t="shared" si="11"/>
        <v>2727.1590000000001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9"/>
        <v>0</v>
      </c>
      <c r="F73" s="28">
        <v>0</v>
      </c>
      <c r="G73" s="28">
        <v>0</v>
      </c>
      <c r="H73" s="29">
        <f t="shared" si="10"/>
        <v>0</v>
      </c>
      <c r="I73" s="28">
        <v>0</v>
      </c>
      <c r="J73" s="28">
        <f t="shared" si="11"/>
        <v>0</v>
      </c>
    </row>
    <row r="74" spans="1:10" x14ac:dyDescent="0.3">
      <c r="A74" s="57" t="s">
        <v>313</v>
      </c>
      <c r="B74" s="27" t="s">
        <v>127</v>
      </c>
      <c r="C74" s="28">
        <v>849</v>
      </c>
      <c r="D74" s="28">
        <v>1027.2829999999999</v>
      </c>
      <c r="E74" s="29">
        <f t="shared" si="9"/>
        <v>1.2099917550058892</v>
      </c>
      <c r="F74" s="28">
        <v>4245</v>
      </c>
      <c r="G74" s="28">
        <v>1539.94</v>
      </c>
      <c r="H74" s="29">
        <f t="shared" si="10"/>
        <v>0.36276560659599533</v>
      </c>
      <c r="I74" s="28">
        <v>10188</v>
      </c>
      <c r="J74" s="28">
        <f t="shared" si="11"/>
        <v>8648.06</v>
      </c>
    </row>
    <row r="75" spans="1:10" x14ac:dyDescent="0.3">
      <c r="A75" s="57" t="s">
        <v>314</v>
      </c>
      <c r="B75" s="27" t="s">
        <v>129</v>
      </c>
      <c r="C75" s="28">
        <v>6343</v>
      </c>
      <c r="D75" s="28">
        <v>8229.0239999999994</v>
      </c>
      <c r="E75" s="29">
        <f t="shared" si="9"/>
        <v>1.297339429292133</v>
      </c>
      <c r="F75" s="28">
        <v>31247</v>
      </c>
      <c r="G75" s="28">
        <v>36017.678</v>
      </c>
      <c r="H75" s="29">
        <f t="shared" si="10"/>
        <v>1.1526763529298814</v>
      </c>
      <c r="I75" s="28">
        <v>75648</v>
      </c>
      <c r="J75" s="28">
        <f t="shared" si="11"/>
        <v>39630.322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9"/>
        <v>0</v>
      </c>
      <c r="F76" s="28">
        <v>0</v>
      </c>
      <c r="G76" s="28">
        <v>0</v>
      </c>
      <c r="H76" s="29">
        <f t="shared" si="10"/>
        <v>0</v>
      </c>
      <c r="I76" s="28">
        <v>0</v>
      </c>
      <c r="J76" s="28">
        <f t="shared" si="11"/>
        <v>0</v>
      </c>
    </row>
    <row r="77" spans="1:10" x14ac:dyDescent="0.3">
      <c r="A77" s="57" t="s">
        <v>316</v>
      </c>
      <c r="B77" s="27" t="s">
        <v>133</v>
      </c>
      <c r="C77" s="28">
        <v>7</v>
      </c>
      <c r="D77" s="28">
        <v>127.863</v>
      </c>
      <c r="E77" s="29">
        <f t="shared" si="9"/>
        <v>18.266142857142857</v>
      </c>
      <c r="F77" s="28">
        <v>35</v>
      </c>
      <c r="G77" s="28">
        <v>127.863</v>
      </c>
      <c r="H77" s="29">
        <f t="shared" si="10"/>
        <v>3.6532285714285715</v>
      </c>
      <c r="I77" s="28">
        <v>84</v>
      </c>
      <c r="J77" s="28">
        <f t="shared" si="11"/>
        <v>-43.863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9"/>
        <v>0</v>
      </c>
      <c r="F78" s="28">
        <v>0</v>
      </c>
      <c r="G78" s="28">
        <v>0</v>
      </c>
      <c r="H78" s="29">
        <f t="shared" si="10"/>
        <v>0</v>
      </c>
      <c r="I78" s="28">
        <v>0</v>
      </c>
      <c r="J78" s="28">
        <f t="shared" si="11"/>
        <v>0</v>
      </c>
    </row>
    <row r="79" spans="1:10" x14ac:dyDescent="0.3">
      <c r="A79" s="57" t="s">
        <v>318</v>
      </c>
      <c r="B79" s="27" t="s">
        <v>137</v>
      </c>
      <c r="C79" s="28">
        <v>444</v>
      </c>
      <c r="D79" s="28">
        <v>423.42</v>
      </c>
      <c r="E79" s="29">
        <f t="shared" si="9"/>
        <v>0.95364864864864873</v>
      </c>
      <c r="F79" s="28">
        <v>2220</v>
      </c>
      <c r="G79" s="28">
        <v>871.97</v>
      </c>
      <c r="H79" s="29">
        <f t="shared" si="10"/>
        <v>0.39277927927927925</v>
      </c>
      <c r="I79" s="28">
        <v>5328</v>
      </c>
      <c r="J79" s="28">
        <f t="shared" si="11"/>
        <v>4456.03</v>
      </c>
    </row>
    <row r="80" spans="1:10" x14ac:dyDescent="0.3">
      <c r="A80" s="65" t="s">
        <v>319</v>
      </c>
      <c r="B80" s="27" t="s">
        <v>139</v>
      </c>
      <c r="C80" s="28">
        <v>380</v>
      </c>
      <c r="D80" s="28">
        <v>161.553</v>
      </c>
      <c r="E80" s="29">
        <f t="shared" si="9"/>
        <v>0.42513947368421057</v>
      </c>
      <c r="F80" s="28">
        <v>1900</v>
      </c>
      <c r="G80" s="28">
        <v>2377.4760000000001</v>
      </c>
      <c r="H80" s="29">
        <f t="shared" si="10"/>
        <v>1.2513031578947369</v>
      </c>
      <c r="I80" s="28">
        <v>4560</v>
      </c>
      <c r="J80" s="28">
        <f t="shared" si="11"/>
        <v>2182.5239999999999</v>
      </c>
    </row>
    <row r="81" spans="1:10" x14ac:dyDescent="0.3">
      <c r="A81" s="57" t="s">
        <v>320</v>
      </c>
      <c r="B81" s="27" t="s">
        <v>141</v>
      </c>
      <c r="C81" s="28">
        <v>6718</v>
      </c>
      <c r="D81" s="28">
        <v>2895.8234300000004</v>
      </c>
      <c r="E81" s="29">
        <f t="shared" si="9"/>
        <v>0.43105439565346837</v>
      </c>
      <c r="F81" s="28">
        <v>30472</v>
      </c>
      <c r="G81" s="28">
        <v>18766.023379999999</v>
      </c>
      <c r="H81" s="29">
        <f t="shared" si="10"/>
        <v>0.61584482081911252</v>
      </c>
      <c r="I81" s="28">
        <v>65390</v>
      </c>
      <c r="J81" s="28">
        <f t="shared" si="11"/>
        <v>46623.976620000001</v>
      </c>
    </row>
    <row r="82" spans="1:10" x14ac:dyDescent="0.3">
      <c r="A82" s="57" t="s">
        <v>321</v>
      </c>
      <c r="B82" s="27" t="s">
        <v>143</v>
      </c>
      <c r="C82" s="28">
        <v>414</v>
      </c>
      <c r="D82" s="28">
        <v>76.152000000000001</v>
      </c>
      <c r="E82" s="29">
        <f t="shared" si="9"/>
        <v>0.18394202898550727</v>
      </c>
      <c r="F82" s="28">
        <v>2070</v>
      </c>
      <c r="G82" s="28">
        <v>186.88300000000001</v>
      </c>
      <c r="H82" s="29">
        <f t="shared" si="10"/>
        <v>9.0281642512077265E-2</v>
      </c>
      <c r="I82" s="28">
        <v>4968</v>
      </c>
      <c r="J82" s="28">
        <f t="shared" si="11"/>
        <v>4781.1170000000002</v>
      </c>
    </row>
    <row r="83" spans="1:10" x14ac:dyDescent="0.3">
      <c r="A83" s="57" t="s">
        <v>322</v>
      </c>
      <c r="B83" s="27" t="s">
        <v>145</v>
      </c>
      <c r="C83" s="28">
        <v>179</v>
      </c>
      <c r="D83" s="28">
        <v>46.6</v>
      </c>
      <c r="E83" s="29">
        <f t="shared" si="9"/>
        <v>0.26033519553072626</v>
      </c>
      <c r="F83" s="28">
        <v>895</v>
      </c>
      <c r="G83" s="28">
        <v>139.857</v>
      </c>
      <c r="H83" s="29">
        <f t="shared" si="10"/>
        <v>0.15626480446927371</v>
      </c>
      <c r="I83" s="28">
        <v>2148</v>
      </c>
      <c r="J83" s="28">
        <f t="shared" si="11"/>
        <v>2008.143</v>
      </c>
    </row>
    <row r="84" spans="1:10" x14ac:dyDescent="0.3">
      <c r="A84" s="65" t="s">
        <v>323</v>
      </c>
      <c r="B84" s="27" t="s">
        <v>147</v>
      </c>
      <c r="C84" s="28">
        <v>2051</v>
      </c>
      <c r="D84" s="28">
        <v>2012.5039999999999</v>
      </c>
      <c r="E84" s="29">
        <f t="shared" si="9"/>
        <v>0.98123061921014132</v>
      </c>
      <c r="F84" s="28">
        <v>10255</v>
      </c>
      <c r="G84" s="28">
        <v>10062.519</v>
      </c>
      <c r="H84" s="29">
        <f t="shared" si="10"/>
        <v>0.9812305216967333</v>
      </c>
      <c r="I84" s="28">
        <v>24612</v>
      </c>
      <c r="J84" s="28">
        <f t="shared" si="11"/>
        <v>14549.481</v>
      </c>
    </row>
    <row r="85" spans="1:10" x14ac:dyDescent="0.3">
      <c r="A85" s="57" t="s">
        <v>324</v>
      </c>
      <c r="B85" s="27" t="s">
        <v>149</v>
      </c>
      <c r="C85" s="28">
        <v>4798</v>
      </c>
      <c r="D85" s="28">
        <v>5061.1270000000004</v>
      </c>
      <c r="E85" s="29">
        <f t="shared" si="9"/>
        <v>1.0548409754064194</v>
      </c>
      <c r="F85" s="28">
        <v>23378</v>
      </c>
      <c r="G85" s="28">
        <v>24019.258999999998</v>
      </c>
      <c r="H85" s="29">
        <f t="shared" si="10"/>
        <v>1.0274300196766191</v>
      </c>
      <c r="I85" s="28">
        <v>56964</v>
      </c>
      <c r="J85" s="28">
        <f t="shared" si="11"/>
        <v>32944.741000000002</v>
      </c>
    </row>
    <row r="86" spans="1:10" x14ac:dyDescent="0.3">
      <c r="B86" s="24" t="s">
        <v>150</v>
      </c>
      <c r="C86" s="32">
        <f>SUM(C58:C85)</f>
        <v>109373</v>
      </c>
      <c r="D86" s="32">
        <f>SUM(D58:D85)</f>
        <v>93173.546430000017</v>
      </c>
      <c r="E86" s="33">
        <f t="shared" si="9"/>
        <v>0.85188800188346314</v>
      </c>
      <c r="F86" s="32">
        <f>SUM(F58:F85)</f>
        <v>553100</v>
      </c>
      <c r="G86" s="32">
        <f>SUM(G58:G85)</f>
        <v>424258.77238000004</v>
      </c>
      <c r="H86" s="33">
        <f t="shared" si="10"/>
        <v>0.76705617859338282</v>
      </c>
      <c r="I86" s="32">
        <f>SUM(I58:I85)</f>
        <v>1337851</v>
      </c>
      <c r="J86" s="32">
        <f>SUM(J58:J85)</f>
        <v>913592.22762000014</v>
      </c>
    </row>
    <row r="87" spans="1:10" s="35" customFormat="1" x14ac:dyDescent="0.3">
      <c r="A87" s="67"/>
      <c r="B87" s="24" t="s">
        <v>151</v>
      </c>
      <c r="C87" s="41">
        <f>+C86+C56+C38</f>
        <v>210374</v>
      </c>
      <c r="D87" s="41">
        <f>+D86+D56+D38</f>
        <v>158740.58847000002</v>
      </c>
      <c r="E87" s="33">
        <f t="shared" si="9"/>
        <v>0.75456372208542888</v>
      </c>
      <c r="F87" s="41">
        <f>+F86+F56+F38</f>
        <v>1005215</v>
      </c>
      <c r="G87" s="41">
        <f>+G86+G56+G38</f>
        <v>741538.38594000007</v>
      </c>
      <c r="H87" s="33">
        <f t="shared" si="10"/>
        <v>0.73769132567659668</v>
      </c>
      <c r="I87" s="41">
        <f>+I86+I56+I38</f>
        <v>2407433</v>
      </c>
      <c r="J87" s="41">
        <f>+J86+J56+J38</f>
        <v>1665894.6140600001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2">IF(C90=0,0,1-((C90-D90)/ABS(C90)))</f>
        <v>0</v>
      </c>
      <c r="F90" s="28">
        <v>0</v>
      </c>
      <c r="G90" s="28">
        <v>0</v>
      </c>
      <c r="H90" s="29">
        <f t="shared" ref="H90:H96" si="13">IF(F90=0,0,1-((F90-G90)/ABS(F90)))</f>
        <v>0</v>
      </c>
      <c r="I90" s="28">
        <v>0</v>
      </c>
      <c r="J90" s="28">
        <f t="shared" ref="J90:J95" si="14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2"/>
        <v>0</v>
      </c>
      <c r="F91" s="28">
        <v>0</v>
      </c>
      <c r="G91" s="28">
        <v>0</v>
      </c>
      <c r="H91" s="29">
        <f t="shared" si="13"/>
        <v>0</v>
      </c>
      <c r="I91" s="28">
        <v>0</v>
      </c>
      <c r="J91" s="28">
        <f t="shared" si="14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2"/>
        <v>0</v>
      </c>
      <c r="F92" s="28">
        <v>0</v>
      </c>
      <c r="G92" s="28">
        <v>0</v>
      </c>
      <c r="H92" s="29">
        <f t="shared" si="13"/>
        <v>0</v>
      </c>
      <c r="I92" s="28">
        <v>0</v>
      </c>
      <c r="J92" s="28">
        <f t="shared" si="14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4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2"/>
        <v>0</v>
      </c>
      <c r="F94" s="28">
        <v>0</v>
      </c>
      <c r="G94" s="28">
        <v>0</v>
      </c>
      <c r="H94" s="29">
        <f t="shared" si="13"/>
        <v>0</v>
      </c>
      <c r="I94" s="28">
        <v>0</v>
      </c>
      <c r="J94" s="28">
        <f t="shared" si="14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2"/>
        <v>0</v>
      </c>
      <c r="F95" s="28">
        <v>0</v>
      </c>
      <c r="G95" s="28">
        <v>0</v>
      </c>
      <c r="H95" s="29">
        <f t="shared" si="13"/>
        <v>0</v>
      </c>
      <c r="I95" s="28">
        <v>0</v>
      </c>
      <c r="J95" s="28">
        <f t="shared" si="14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2"/>
        <v>0</v>
      </c>
      <c r="F96" s="32">
        <f>SUM(F90:F95)</f>
        <v>0</v>
      </c>
      <c r="G96" s="32">
        <f>SUM(G90:G95)</f>
        <v>0</v>
      </c>
      <c r="H96" s="33">
        <f t="shared" si="13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5">IF(C98=0,0,1-((C98-D98)/ABS(C98)))</f>
        <v>0</v>
      </c>
      <c r="F98" s="28">
        <v>0</v>
      </c>
      <c r="G98" s="28">
        <v>0</v>
      </c>
      <c r="H98" s="29">
        <f t="shared" ref="H98:H128" si="16">IF(F98=0,0,1-((F98-G98)/ABS(F98)))</f>
        <v>0</v>
      </c>
      <c r="I98" s="28">
        <v>0</v>
      </c>
      <c r="J98" s="28">
        <f t="shared" ref="J98:J128" si="17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5"/>
        <v>0</v>
      </c>
      <c r="F99" s="28">
        <v>0</v>
      </c>
      <c r="G99" s="28">
        <v>0</v>
      </c>
      <c r="H99" s="29">
        <f t="shared" si="16"/>
        <v>0</v>
      </c>
      <c r="I99" s="28">
        <v>0</v>
      </c>
      <c r="J99" s="28">
        <f t="shared" si="17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5"/>
        <v>0</v>
      </c>
      <c r="F100" s="28">
        <v>0</v>
      </c>
      <c r="G100" s="28">
        <v>0</v>
      </c>
      <c r="H100" s="29">
        <f t="shared" si="16"/>
        <v>0</v>
      </c>
      <c r="I100" s="28">
        <v>0</v>
      </c>
      <c r="J100" s="28">
        <f t="shared" si="17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5"/>
        <v>0</v>
      </c>
      <c r="F101" s="28">
        <v>0</v>
      </c>
      <c r="G101" s="28">
        <v>0</v>
      </c>
      <c r="H101" s="29">
        <f t="shared" si="16"/>
        <v>0</v>
      </c>
      <c r="I101" s="28">
        <v>0</v>
      </c>
      <c r="J101" s="28">
        <f t="shared" si="17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5"/>
        <v>0</v>
      </c>
      <c r="F102" s="28">
        <v>0</v>
      </c>
      <c r="G102" s="28">
        <v>0</v>
      </c>
      <c r="H102" s="29">
        <f t="shared" si="16"/>
        <v>0</v>
      </c>
      <c r="I102" s="28">
        <v>0</v>
      </c>
      <c r="J102" s="28">
        <f t="shared" si="17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5"/>
        <v>0</v>
      </c>
      <c r="F103" s="28">
        <v>0</v>
      </c>
      <c r="G103" s="28">
        <v>0</v>
      </c>
      <c r="H103" s="29">
        <f t="shared" si="16"/>
        <v>0</v>
      </c>
      <c r="I103" s="28">
        <v>0</v>
      </c>
      <c r="J103" s="28">
        <f t="shared" si="17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5"/>
        <v>0</v>
      </c>
      <c r="F104" s="28">
        <v>0</v>
      </c>
      <c r="G104" s="28">
        <v>0</v>
      </c>
      <c r="H104" s="29">
        <f t="shared" si="16"/>
        <v>0</v>
      </c>
      <c r="I104" s="28">
        <v>0</v>
      </c>
      <c r="J104" s="28">
        <f t="shared" si="17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5"/>
        <v>0</v>
      </c>
      <c r="F105" s="28">
        <v>0</v>
      </c>
      <c r="G105" s="28">
        <v>0</v>
      </c>
      <c r="H105" s="29">
        <f t="shared" si="16"/>
        <v>0</v>
      </c>
      <c r="I105" s="28">
        <v>0</v>
      </c>
      <c r="J105" s="28">
        <f t="shared" si="17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5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5"/>
        <v>0</v>
      </c>
      <c r="F107" s="28">
        <v>0</v>
      </c>
      <c r="G107" s="28">
        <v>0</v>
      </c>
      <c r="H107" s="29">
        <f t="shared" si="16"/>
        <v>0</v>
      </c>
      <c r="I107" s="28">
        <v>0</v>
      </c>
      <c r="J107" s="28">
        <f t="shared" si="17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5"/>
        <v>0</v>
      </c>
      <c r="F108" s="28">
        <v>0</v>
      </c>
      <c r="G108" s="28">
        <v>0</v>
      </c>
      <c r="H108" s="29">
        <f t="shared" si="16"/>
        <v>0</v>
      </c>
      <c r="I108" s="28">
        <v>0</v>
      </c>
      <c r="J108" s="28">
        <f t="shared" si="17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5"/>
        <v>0</v>
      </c>
      <c r="F109" s="28">
        <v>0</v>
      </c>
      <c r="G109" s="28">
        <v>0</v>
      </c>
      <c r="H109" s="29">
        <f t="shared" si="16"/>
        <v>0</v>
      </c>
      <c r="I109" s="28">
        <v>0</v>
      </c>
      <c r="J109" s="28">
        <f t="shared" si="17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5"/>
        <v>0</v>
      </c>
      <c r="F110" s="28">
        <v>0</v>
      </c>
      <c r="G110" s="28">
        <v>0</v>
      </c>
      <c r="H110" s="29">
        <f t="shared" si="16"/>
        <v>0</v>
      </c>
      <c r="I110" s="28">
        <v>0</v>
      </c>
      <c r="J110" s="28">
        <f t="shared" si="17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5"/>
        <v>0</v>
      </c>
      <c r="F111" s="28">
        <v>0</v>
      </c>
      <c r="G111" s="28">
        <v>0</v>
      </c>
      <c r="H111" s="29">
        <f t="shared" si="16"/>
        <v>0</v>
      </c>
      <c r="I111" s="28">
        <v>0</v>
      </c>
      <c r="J111" s="28">
        <f t="shared" si="17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5"/>
        <v>0</v>
      </c>
      <c r="F112" s="28">
        <v>0</v>
      </c>
      <c r="G112" s="28">
        <v>0</v>
      </c>
      <c r="H112" s="29">
        <f t="shared" si="16"/>
        <v>0</v>
      </c>
      <c r="I112" s="28">
        <v>0</v>
      </c>
      <c r="J112" s="28">
        <f t="shared" si="17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5"/>
        <v>0</v>
      </c>
      <c r="F113" s="28">
        <v>0</v>
      </c>
      <c r="G113" s="28">
        <v>0</v>
      </c>
      <c r="H113" s="29">
        <f t="shared" si="16"/>
        <v>0</v>
      </c>
      <c r="I113" s="28">
        <v>0</v>
      </c>
      <c r="J113" s="28">
        <f t="shared" si="17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5"/>
        <v>0</v>
      </c>
      <c r="F115" s="28">
        <v>0</v>
      </c>
      <c r="G115" s="28">
        <v>0</v>
      </c>
      <c r="H115" s="29">
        <f t="shared" si="16"/>
        <v>0</v>
      </c>
      <c r="I115" s="28">
        <v>0</v>
      </c>
      <c r="J115" s="28">
        <f t="shared" si="17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5"/>
        <v>0</v>
      </c>
      <c r="F116" s="28">
        <v>0</v>
      </c>
      <c r="G116" s="28">
        <v>0</v>
      </c>
      <c r="H116" s="29">
        <f t="shared" si="16"/>
        <v>0</v>
      </c>
      <c r="I116" s="28">
        <v>0</v>
      </c>
      <c r="J116" s="28">
        <f t="shared" si="17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5"/>
        <v>0</v>
      </c>
      <c r="F117" s="28">
        <v>0</v>
      </c>
      <c r="G117" s="28">
        <v>0</v>
      </c>
      <c r="H117" s="29">
        <f t="shared" si="16"/>
        <v>0</v>
      </c>
      <c r="I117" s="28">
        <v>0</v>
      </c>
      <c r="J117" s="28">
        <f t="shared" si="17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5"/>
        <v>0</v>
      </c>
      <c r="F118" s="28">
        <v>0</v>
      </c>
      <c r="G118" s="28">
        <v>0</v>
      </c>
      <c r="H118" s="29">
        <f t="shared" si="16"/>
        <v>0</v>
      </c>
      <c r="I118" s="28">
        <v>0</v>
      </c>
      <c r="J118" s="28">
        <f t="shared" si="17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5"/>
        <v>0</v>
      </c>
      <c r="F119" s="28">
        <v>0</v>
      </c>
      <c r="G119" s="28">
        <v>0</v>
      </c>
      <c r="H119" s="29">
        <f t="shared" si="16"/>
        <v>0</v>
      </c>
      <c r="I119" s="28">
        <v>0</v>
      </c>
      <c r="J119" s="28">
        <f t="shared" si="17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5"/>
        <v>0</v>
      </c>
      <c r="F120" s="28">
        <v>0</v>
      </c>
      <c r="G120" s="28">
        <v>0</v>
      </c>
      <c r="H120" s="29">
        <f t="shared" si="16"/>
        <v>0</v>
      </c>
      <c r="I120" s="28">
        <v>0</v>
      </c>
      <c r="J120" s="28">
        <f t="shared" si="17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5"/>
        <v>0</v>
      </c>
      <c r="F122" s="28">
        <v>0</v>
      </c>
      <c r="G122" s="28">
        <v>0</v>
      </c>
      <c r="H122" s="29">
        <f t="shared" si="16"/>
        <v>0</v>
      </c>
      <c r="I122" s="28">
        <v>0</v>
      </c>
      <c r="J122" s="28">
        <f t="shared" si="17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5"/>
        <v>0</v>
      </c>
      <c r="F123" s="28">
        <v>0</v>
      </c>
      <c r="G123" s="28">
        <v>0</v>
      </c>
      <c r="H123" s="29">
        <f t="shared" si="16"/>
        <v>0</v>
      </c>
      <c r="I123" s="28">
        <v>0</v>
      </c>
      <c r="J123" s="28">
        <f t="shared" si="17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5"/>
        <v>0</v>
      </c>
      <c r="F128" s="28">
        <v>0</v>
      </c>
      <c r="G128" s="28">
        <v>0</v>
      </c>
      <c r="H128" s="29">
        <f t="shared" si="16"/>
        <v>0</v>
      </c>
      <c r="I128" s="28">
        <v>0</v>
      </c>
      <c r="J128" s="28">
        <f t="shared" si="17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18">IF(C131=0,0,1-((C131-D131)/ABS(C131)))</f>
        <v>0</v>
      </c>
      <c r="F131" s="28">
        <v>0</v>
      </c>
      <c r="G131" s="28">
        <v>0</v>
      </c>
      <c r="H131" s="29">
        <f t="shared" ref="H131:H137" si="19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109444</v>
      </c>
      <c r="D132" s="28">
        <v>106784.29700000001</v>
      </c>
      <c r="E132" s="29">
        <f t="shared" si="18"/>
        <v>0.97569804648952896</v>
      </c>
      <c r="F132" s="28">
        <v>547723</v>
      </c>
      <c r="G132" s="28">
        <v>510841.90908000001</v>
      </c>
      <c r="H132" s="29">
        <f t="shared" si="19"/>
        <v>0.93266470292465353</v>
      </c>
      <c r="I132" s="28">
        <v>1325006</v>
      </c>
      <c r="J132" s="28">
        <f>+I132-G132</f>
        <v>814164.09091999999</v>
      </c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18"/>
        <v>0</v>
      </c>
      <c r="F133" s="28">
        <v>0</v>
      </c>
      <c r="G133" s="28">
        <v>0</v>
      </c>
      <c r="H133" s="29">
        <f t="shared" si="19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109444</v>
      </c>
      <c r="D134" s="32">
        <f>SUM(D131:D133)</f>
        <v>106784.29700000001</v>
      </c>
      <c r="E134" s="33">
        <f t="shared" si="18"/>
        <v>0.97569804648952896</v>
      </c>
      <c r="F134" s="32">
        <f>SUM(F131:F133)</f>
        <v>547723</v>
      </c>
      <c r="G134" s="32">
        <f>SUM(G131:G133)</f>
        <v>510841.90908000001</v>
      </c>
      <c r="H134" s="33">
        <f t="shared" si="19"/>
        <v>0.93266470292465353</v>
      </c>
      <c r="I134" s="32">
        <f>SUM(I131:I133)</f>
        <v>1325006</v>
      </c>
      <c r="J134" s="32">
        <f>SUM(J131:J133)</f>
        <v>814164.09091999999</v>
      </c>
    </row>
    <row r="135" spans="1:10" x14ac:dyDescent="0.3">
      <c r="B135" s="24" t="s">
        <v>239</v>
      </c>
      <c r="C135" s="32">
        <f>+C96+C129+C134</f>
        <v>109444</v>
      </c>
      <c r="D135" s="32">
        <f>+D134+D129+D96</f>
        <v>106784.29700000001</v>
      </c>
      <c r="E135" s="33">
        <f t="shared" si="18"/>
        <v>0.97569804648952896</v>
      </c>
      <c r="F135" s="32">
        <f>+F134+F129+F96</f>
        <v>547723</v>
      </c>
      <c r="G135" s="32">
        <f>+G134+G129+G96</f>
        <v>510841.90908000001</v>
      </c>
      <c r="H135" s="33">
        <f t="shared" si="19"/>
        <v>0.93266470292465353</v>
      </c>
      <c r="I135" s="32">
        <f>+I134+I129+I96</f>
        <v>1325006</v>
      </c>
      <c r="J135" s="32">
        <f>+J96+J129+J134</f>
        <v>814164.09091999999</v>
      </c>
    </row>
    <row r="136" spans="1:10" x14ac:dyDescent="0.3">
      <c r="B136" s="24" t="s">
        <v>240</v>
      </c>
      <c r="C136" s="32">
        <f>+C135+C87</f>
        <v>319818</v>
      </c>
      <c r="D136" s="32">
        <f>+D135+D87</f>
        <v>265524.88547000004</v>
      </c>
      <c r="E136" s="33">
        <f t="shared" si="18"/>
        <v>0.83023746465177084</v>
      </c>
      <c r="F136" s="32">
        <f>+F135+F87</f>
        <v>1552938</v>
      </c>
      <c r="G136" s="32">
        <f>+G135+G87</f>
        <v>1252380.2950200001</v>
      </c>
      <c r="H136" s="33">
        <f t="shared" si="19"/>
        <v>0.8064586577313454</v>
      </c>
      <c r="I136" s="32">
        <f>+I135+I87</f>
        <v>3732439</v>
      </c>
      <c r="J136" s="32">
        <f>+J135+J87</f>
        <v>2480058.7049799999</v>
      </c>
    </row>
    <row r="137" spans="1:10" x14ac:dyDescent="0.3">
      <c r="B137" s="24" t="s">
        <v>241</v>
      </c>
      <c r="C137" s="32">
        <f>+C34-C136</f>
        <v>31440</v>
      </c>
      <c r="D137" s="32">
        <f>+D34-D136</f>
        <v>11961.359399999899</v>
      </c>
      <c r="E137" s="33">
        <f t="shared" si="18"/>
        <v>0.38045036259541665</v>
      </c>
      <c r="F137" s="32">
        <f>+F34-F136</f>
        <v>233404</v>
      </c>
      <c r="G137" s="32">
        <f>+G34-G136</f>
        <v>109344.13434000011</v>
      </c>
      <c r="H137" s="33">
        <f t="shared" si="19"/>
        <v>0.46847583734640408</v>
      </c>
      <c r="I137" s="32">
        <f>+I34-I136</f>
        <v>688912</v>
      </c>
      <c r="J137" s="32">
        <f>+J34-J136</f>
        <v>579567.86566000059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0">IF(C140=0,0,1-((C140-D140)/ABS(C140)))</f>
        <v>0</v>
      </c>
      <c r="F140" s="28">
        <v>0</v>
      </c>
      <c r="G140" s="28">
        <v>0</v>
      </c>
      <c r="H140" s="29">
        <f t="shared" ref="H140:H145" si="21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0"/>
        <v>0</v>
      </c>
      <c r="F141" s="28">
        <v>0</v>
      </c>
      <c r="G141" s="28">
        <v>0</v>
      </c>
      <c r="H141" s="29">
        <f t="shared" si="21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171.20212000000001</v>
      </c>
      <c r="E142" s="29">
        <f t="shared" si="20"/>
        <v>0</v>
      </c>
      <c r="F142" s="28">
        <v>0</v>
      </c>
      <c r="G142" s="28">
        <v>1087.1561200000001</v>
      </c>
      <c r="H142" s="29">
        <f t="shared" si="21"/>
        <v>0</v>
      </c>
      <c r="I142" s="28">
        <v>0</v>
      </c>
      <c r="J142" s="28">
        <f>+I142-G142</f>
        <v>-1087.1561200000001</v>
      </c>
    </row>
    <row r="143" spans="1:10" x14ac:dyDescent="0.3">
      <c r="A143" s="57" t="s">
        <v>376</v>
      </c>
      <c r="B143" s="27" t="s">
        <v>251</v>
      </c>
      <c r="C143" s="28">
        <v>183</v>
      </c>
      <c r="D143" s="28">
        <v>21.914000000000001</v>
      </c>
      <c r="E143" s="29">
        <f t="shared" si="20"/>
        <v>0.1197486338797813</v>
      </c>
      <c r="F143" s="28">
        <v>915</v>
      </c>
      <c r="G143" s="28">
        <v>1509.2277199999999</v>
      </c>
      <c r="H143" s="29">
        <f t="shared" si="21"/>
        <v>1.6494292021857921</v>
      </c>
      <c r="I143" s="28">
        <v>2196</v>
      </c>
      <c r="J143" s="28">
        <f>+I143-G143</f>
        <v>686.77228000000014</v>
      </c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0"/>
        <v>0</v>
      </c>
      <c r="F144" s="28">
        <v>0</v>
      </c>
      <c r="G144" s="28">
        <v>0</v>
      </c>
      <c r="H144" s="29">
        <f t="shared" si="21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183</v>
      </c>
      <c r="D145" s="32">
        <f>SUM(D140:D144)</f>
        <v>193.11612000000002</v>
      </c>
      <c r="E145" s="33">
        <f t="shared" si="20"/>
        <v>1.0552793442622952</v>
      </c>
      <c r="F145" s="32">
        <f>SUM(F140:F144)</f>
        <v>915</v>
      </c>
      <c r="G145" s="32">
        <f>SUM(G140:G144)</f>
        <v>2596.38384</v>
      </c>
      <c r="H145" s="33">
        <f t="shared" si="21"/>
        <v>2.8375779672131145</v>
      </c>
      <c r="I145" s="32">
        <f>SUM(I140:I144)</f>
        <v>2196</v>
      </c>
      <c r="J145" s="32">
        <f>SUM(J140:J144)</f>
        <v>-400.38383999999996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2598.1485600000001</v>
      </c>
      <c r="E147" s="29">
        <f t="shared" ref="E147:E152" si="22">IF(C147=0,0,1-((C147-D147)/ABS(C147)))</f>
        <v>0</v>
      </c>
      <c r="F147" s="28">
        <v>0</v>
      </c>
      <c r="G147" s="28">
        <v>10780.046789999999</v>
      </c>
      <c r="H147" s="29">
        <f t="shared" ref="H147:H152" si="23">IF(F147=0,0,1-((F147-G147)/ABS(F147)))</f>
        <v>0</v>
      </c>
      <c r="I147" s="28">
        <v>0</v>
      </c>
      <c r="J147" s="28">
        <f>+I147-G147</f>
        <v>-10780.046789999999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2"/>
        <v>0</v>
      </c>
      <c r="F148" s="28">
        <v>0</v>
      </c>
      <c r="G148" s="28">
        <v>0</v>
      </c>
      <c r="H148" s="29">
        <f t="shared" si="23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2.5</v>
      </c>
      <c r="E149" s="29">
        <f t="shared" si="22"/>
        <v>0</v>
      </c>
      <c r="F149" s="28">
        <v>0</v>
      </c>
      <c r="G149" s="28">
        <v>4.6769999999999996</v>
      </c>
      <c r="H149" s="29">
        <f t="shared" si="23"/>
        <v>0</v>
      </c>
      <c r="I149" s="28">
        <v>0</v>
      </c>
      <c r="J149" s="28">
        <f>+I149-G149</f>
        <v>-4.6769999999999996</v>
      </c>
    </row>
    <row r="150" spans="1:10" x14ac:dyDescent="0.3">
      <c r="A150" s="57" t="s">
        <v>381</v>
      </c>
      <c r="B150" s="27" t="s">
        <v>263</v>
      </c>
      <c r="C150" s="28">
        <v>16483</v>
      </c>
      <c r="D150" s="28">
        <v>15298.491</v>
      </c>
      <c r="E150" s="29">
        <f t="shared" si="22"/>
        <v>0.92813753564278345</v>
      </c>
      <c r="F150" s="28">
        <v>79402</v>
      </c>
      <c r="G150" s="28">
        <v>70329.60265999999</v>
      </c>
      <c r="H150" s="29">
        <f t="shared" si="23"/>
        <v>0.88574094682753568</v>
      </c>
      <c r="I150" s="28">
        <v>195098</v>
      </c>
      <c r="J150" s="28">
        <f>+I150-G150</f>
        <v>124768.39734000001</v>
      </c>
    </row>
    <row r="151" spans="1:10" x14ac:dyDescent="0.3">
      <c r="B151" s="24" t="s">
        <v>264</v>
      </c>
      <c r="C151" s="32">
        <f>SUM(C147:C150)</f>
        <v>16483</v>
      </c>
      <c r="D151" s="32">
        <f>SUM(D147:D150)</f>
        <v>17899.13956</v>
      </c>
      <c r="E151" s="33">
        <f t="shared" si="22"/>
        <v>1.0859151586483042</v>
      </c>
      <c r="F151" s="32">
        <f>SUM(F147:F150)</f>
        <v>79402</v>
      </c>
      <c r="G151" s="32">
        <f>SUM(G147:G150)</f>
        <v>81114.326449999993</v>
      </c>
      <c r="H151" s="33">
        <f t="shared" si="23"/>
        <v>1.0215652811012317</v>
      </c>
      <c r="I151" s="32">
        <f>SUM(I147:I150)</f>
        <v>195098</v>
      </c>
      <c r="J151" s="32">
        <f>SUM(J147:J150)</f>
        <v>113983.67355000001</v>
      </c>
    </row>
    <row r="152" spans="1:10" x14ac:dyDescent="0.3">
      <c r="B152" s="24" t="s">
        <v>265</v>
      </c>
      <c r="C152" s="32">
        <f>+C137+C145-C151</f>
        <v>15140</v>
      </c>
      <c r="D152" s="32">
        <f>+D137+D145-D151</f>
        <v>-5744.6640400000997</v>
      </c>
      <c r="E152" s="33">
        <f t="shared" si="22"/>
        <v>-0.37943619815060092</v>
      </c>
      <c r="F152" s="32">
        <f>+F137+F145-F151</f>
        <v>154917</v>
      </c>
      <c r="G152" s="32">
        <f>+G137+G145-G151</f>
        <v>30826.191730000108</v>
      </c>
      <c r="H152" s="33">
        <f t="shared" si="23"/>
        <v>0.19898520969293298</v>
      </c>
      <c r="I152" s="32">
        <f>+I137+I145-I151</f>
        <v>496010</v>
      </c>
      <c r="J152" s="32">
        <f>+J137+J145-J151</f>
        <v>465183.80827000056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15140</v>
      </c>
      <c r="D156" s="46">
        <f>+D152-D155</f>
        <v>-5744.6640400000997</v>
      </c>
      <c r="E156" s="47">
        <f>IF(C156=0,0,1-((C156-D156)/ABS(C156)))</f>
        <v>-0.37943619815060092</v>
      </c>
      <c r="F156" s="46">
        <f>+F152-F155</f>
        <v>154917</v>
      </c>
      <c r="G156" s="46">
        <f>+G152-G155</f>
        <v>30826.191730000108</v>
      </c>
      <c r="H156" s="47">
        <f>IF(F156=0,0,1-((F156-G156)/ABS(F156)))</f>
        <v>0.19898520969293298</v>
      </c>
      <c r="I156" s="46">
        <f>+I152-I155</f>
        <v>496010</v>
      </c>
      <c r="J156" s="46">
        <f>+J152-J155</f>
        <v>465183.80827000056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54477</v>
      </c>
      <c r="D160" s="32">
        <f>+D137+D46+D66+D94+D95</f>
        <v>32615.304999999902</v>
      </c>
      <c r="E160" s="29">
        <f>IF(C160=0,0,1-((C160-D160)/ABS(C160)))</f>
        <v>0.59869862510784189</v>
      </c>
      <c r="F160" s="32">
        <f>+F137+F46+F66+F94+F95</f>
        <v>345201</v>
      </c>
      <c r="G160" s="32">
        <f>+G137+G46+G66+G94+G95</f>
        <v>210341.22438000012</v>
      </c>
      <c r="H160" s="29">
        <f>IF(F160=0,0,1-((F160-G160)/ABS(F160)))</f>
        <v>0.60932970756168181</v>
      </c>
      <c r="I160" s="32">
        <f>+I137+I46+I66+I94+I95</f>
        <v>957375</v>
      </c>
      <c r="J160" s="32">
        <f>+J137+J46+J66+J94+J95</f>
        <v>747033.77562000055</v>
      </c>
    </row>
    <row r="161" spans="1:10" x14ac:dyDescent="0.3">
      <c r="A161" s="6"/>
      <c r="B161" s="24" t="s">
        <v>272</v>
      </c>
      <c r="C161" s="32">
        <f>+C41+C58+C90+C91+C98+C100</f>
        <v>67105</v>
      </c>
      <c r="D161" s="32">
        <f>+D41+D58+D90+D91+D98+D100</f>
        <v>59917.008000000002</v>
      </c>
      <c r="E161" s="29">
        <f>IF(C161=0,0,1-((C161-D161)/ABS(C161)))</f>
        <v>0.89288440503688249</v>
      </c>
      <c r="F161" s="32">
        <f>+F41+F58+F90+F91+F98+F100</f>
        <v>328524</v>
      </c>
      <c r="G161" s="32">
        <f>+G41+G58+G90+G91+G98+G100</f>
        <v>258629.47899999999</v>
      </c>
      <c r="H161" s="29">
        <f>IF(F161=0,0,1-((F161-G161)/ABS(F161)))</f>
        <v>0.78724683432565046</v>
      </c>
      <c r="I161" s="32">
        <f>+I41+I58+I90+I91+I98+I100</f>
        <v>788519</v>
      </c>
      <c r="J161" s="32">
        <f>+J41+J58+J90+J91+J98+J100</f>
        <v>529889.52099999995</v>
      </c>
    </row>
    <row r="162" spans="1:10" x14ac:dyDescent="0.3">
      <c r="A162" s="6"/>
      <c r="B162" s="24" t="s">
        <v>273</v>
      </c>
      <c r="C162" s="32">
        <f>+C42+C59+C92+C99+C101</f>
        <v>36942</v>
      </c>
      <c r="D162" s="32">
        <f>+D42+D59+D92+D99+D101</f>
        <v>31989.329000000002</v>
      </c>
      <c r="E162" s="29">
        <f>IF(C162=0,0,1-((C162-D162)/ABS(C162)))</f>
        <v>0.86593386930864602</v>
      </c>
      <c r="F162" s="32">
        <f>+F42+F59+F92+F99+F101</f>
        <v>180483</v>
      </c>
      <c r="G162" s="32">
        <f>+G42+G59+G92+G99+G101</f>
        <v>120238.408</v>
      </c>
      <c r="H162" s="29">
        <f>IF(F162=0,0,1-((F162-G162)/ABS(F162)))</f>
        <v>0.66620350947180618</v>
      </c>
      <c r="I162" s="32">
        <f>+I42+I59+I92+I99+I101</f>
        <v>436499</v>
      </c>
      <c r="J162" s="32">
        <f>+J42+J59+J92+J99+J101</f>
        <v>316260.592</v>
      </c>
    </row>
    <row r="163" spans="1:10" x14ac:dyDescent="0.3">
      <c r="A163" s="6"/>
      <c r="B163" s="24" t="s">
        <v>274</v>
      </c>
      <c r="C163" s="32">
        <f>+C161+C162</f>
        <v>104047</v>
      </c>
      <c r="D163" s="32">
        <f>+D161+D162</f>
        <v>91906.337</v>
      </c>
      <c r="E163" s="29">
        <f>IF(C163=0,0,1-((C163-D163)/ABS(C163)))</f>
        <v>0.88331558814766398</v>
      </c>
      <c r="F163" s="32">
        <f>+F161+F162</f>
        <v>509007</v>
      </c>
      <c r="G163" s="32">
        <f>+G161+G162</f>
        <v>378867.88699999999</v>
      </c>
      <c r="H163" s="29">
        <f>IF(F163=0,0,1-((F163-G163)/ABS(F163)))</f>
        <v>0.74432745915085641</v>
      </c>
      <c r="I163" s="32">
        <f>+I161+I162</f>
        <v>1225018</v>
      </c>
      <c r="J163" s="32">
        <f>+J161+J162</f>
        <v>846150.1129999999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EDE3-F316-40D6-9E47-CEFFB8060990}">
  <dimension ref="A1:K284"/>
  <sheetViews>
    <sheetView showGridLines="0" topLeftCell="A2" zoomScaleNormal="100" workbookViewId="0">
      <pane xSplit="2" ySplit="5" topLeftCell="C117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A92" sqref="A92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0" t="s">
        <v>392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393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74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74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21768</v>
      </c>
      <c r="D9" s="28">
        <v>17274.978999999999</v>
      </c>
      <c r="E9" s="29">
        <f>IF(C9=0,0,1-((C9-D9)/ABS(C9)))</f>
        <v>0.79359513965453876</v>
      </c>
      <c r="F9" s="28">
        <v>106770</v>
      </c>
      <c r="G9" s="28">
        <v>110658.451</v>
      </c>
      <c r="H9" s="29">
        <f t="shared" ref="H9:H19" si="0">IF(F9=0,0,1-((F9-G9)/ABS(F9)))</f>
        <v>1.0364189472698324</v>
      </c>
      <c r="I9" s="28">
        <v>287853</v>
      </c>
      <c r="J9" s="28">
        <f>+I9-G9</f>
        <v>177194.549</v>
      </c>
    </row>
    <row r="10" spans="1:11" x14ac:dyDescent="0.3">
      <c r="A10" s="65" t="s">
        <v>278</v>
      </c>
      <c r="B10" s="27" t="s">
        <v>17</v>
      </c>
      <c r="C10" s="28">
        <v>5036</v>
      </c>
      <c r="D10" s="28">
        <v>1470</v>
      </c>
      <c r="E10" s="29">
        <f>IF(C10=0,0,1-((C10-D10)/ABS(C10)))</f>
        <v>0.29189833200953141</v>
      </c>
      <c r="F10" s="28">
        <v>20145</v>
      </c>
      <c r="G10" s="28">
        <v>10872.109</v>
      </c>
      <c r="H10" s="29">
        <f t="shared" si="0"/>
        <v>0.53969267808389176</v>
      </c>
      <c r="I10" s="28">
        <v>45786</v>
      </c>
      <c r="J10" s="28">
        <f t="shared" ref="J10:J19" si="1">+I10-G10</f>
        <v>34913.891000000003</v>
      </c>
    </row>
    <row r="11" spans="1:11" x14ac:dyDescent="0.3">
      <c r="A11" s="65" t="s">
        <v>279</v>
      </c>
      <c r="B11" s="27" t="s">
        <v>19</v>
      </c>
      <c r="C11" s="28">
        <v>3792</v>
      </c>
      <c r="D11" s="28">
        <v>2511.2800000000002</v>
      </c>
      <c r="E11" s="29">
        <f t="shared" ref="E11:E20" si="2">IF(C11=0,0,1-((C11-D11)/ABS(C11)))</f>
        <v>0.66225738396624478</v>
      </c>
      <c r="F11" s="28">
        <v>20042</v>
      </c>
      <c r="G11" s="28">
        <v>16167.138000000001</v>
      </c>
      <c r="H11" s="29">
        <f t="shared" si="0"/>
        <v>0.80666290789342388</v>
      </c>
      <c r="I11" s="28">
        <v>48988</v>
      </c>
      <c r="J11" s="28">
        <f t="shared" si="1"/>
        <v>32820.862000000001</v>
      </c>
    </row>
    <row r="12" spans="1:11" x14ac:dyDescent="0.3">
      <c r="A12" s="65" t="s">
        <v>280</v>
      </c>
      <c r="B12" s="27" t="s">
        <v>21</v>
      </c>
      <c r="C12" s="28">
        <v>17349</v>
      </c>
      <c r="D12" s="28">
        <v>12438.098</v>
      </c>
      <c r="E12" s="29">
        <f t="shared" si="2"/>
        <v>0.71693457836186525</v>
      </c>
      <c r="F12" s="28">
        <v>81415</v>
      </c>
      <c r="G12" s="28">
        <v>71370.517999999996</v>
      </c>
      <c r="H12" s="29">
        <f t="shared" si="0"/>
        <v>0.87662614997236377</v>
      </c>
      <c r="I12" s="28">
        <v>220937</v>
      </c>
      <c r="J12" s="28">
        <f>+I12-G12</f>
        <v>149566.48200000002</v>
      </c>
    </row>
    <row r="13" spans="1:11" x14ac:dyDescent="0.3">
      <c r="A13" s="65" t="s">
        <v>281</v>
      </c>
      <c r="B13" s="27" t="s">
        <v>23</v>
      </c>
      <c r="C13" s="28">
        <v>887</v>
      </c>
      <c r="D13" s="28">
        <v>0</v>
      </c>
      <c r="E13" s="29">
        <f t="shared" si="2"/>
        <v>0</v>
      </c>
      <c r="F13" s="28">
        <v>3548</v>
      </c>
      <c r="G13" s="28">
        <v>48</v>
      </c>
      <c r="H13" s="29">
        <f t="shared" si="0"/>
        <v>1.3528748590755368E-2</v>
      </c>
      <c r="I13" s="28">
        <v>8062</v>
      </c>
      <c r="J13" s="28">
        <f t="shared" ref="J13" si="3">+I13-G13</f>
        <v>8014</v>
      </c>
      <c r="K13" s="30"/>
    </row>
    <row r="14" spans="1:11" x14ac:dyDescent="0.3">
      <c r="A14" s="65" t="s">
        <v>282</v>
      </c>
      <c r="B14" s="27" t="s">
        <v>25</v>
      </c>
      <c r="C14" s="28">
        <v>10674</v>
      </c>
      <c r="D14" s="28">
        <v>9708.75</v>
      </c>
      <c r="E14" s="29">
        <f t="shared" si="2"/>
        <v>0.90956998313659354</v>
      </c>
      <c r="F14" s="28">
        <v>42696</v>
      </c>
      <c r="G14" s="28">
        <v>20181.28</v>
      </c>
      <c r="H14" s="29">
        <f t="shared" si="0"/>
        <v>0.47267378677159455</v>
      </c>
      <c r="I14" s="28">
        <v>97036</v>
      </c>
      <c r="J14" s="28">
        <f t="shared" si="1"/>
        <v>76854.720000000001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45</v>
      </c>
      <c r="D16" s="28">
        <v>0</v>
      </c>
      <c r="E16" s="29">
        <f>IF(C16=0,0,1-((C16-D16)/ABS(C16)))</f>
        <v>0</v>
      </c>
      <c r="F16" s="28">
        <v>132</v>
      </c>
      <c r="G16" s="28">
        <v>0</v>
      </c>
      <c r="H16" s="29">
        <f>IF(F16=0,0,1-((F16-G16)/ABS(F16)))</f>
        <v>0</v>
      </c>
      <c r="I16" s="28">
        <v>435</v>
      </c>
      <c r="J16" s="28">
        <f>+I16-G16</f>
        <v>435</v>
      </c>
    </row>
    <row r="17" spans="1:10" x14ac:dyDescent="0.3">
      <c r="A17" s="65" t="s">
        <v>284</v>
      </c>
      <c r="B17" s="27" t="s">
        <v>31</v>
      </c>
      <c r="C17" s="28">
        <v>7904</v>
      </c>
      <c r="D17" s="28">
        <v>6000.7960000000003</v>
      </c>
      <c r="E17" s="29">
        <f t="shared" si="2"/>
        <v>0.75921002024291506</v>
      </c>
      <c r="F17" s="28">
        <v>44550</v>
      </c>
      <c r="G17" s="28">
        <v>39661.661999999997</v>
      </c>
      <c r="H17" s="29">
        <f t="shared" si="0"/>
        <v>0.89027299663299653</v>
      </c>
      <c r="I17" s="28">
        <v>109190</v>
      </c>
      <c r="J17" s="28">
        <f t="shared" si="1"/>
        <v>69528.338000000003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437</v>
      </c>
      <c r="D19" s="28">
        <v>240.56200000000001</v>
      </c>
      <c r="E19" s="29">
        <f t="shared" si="2"/>
        <v>0.55048512585812359</v>
      </c>
      <c r="F19" s="28">
        <v>1669</v>
      </c>
      <c r="G19" s="28">
        <v>1156.1179999999999</v>
      </c>
      <c r="H19" s="29">
        <f t="shared" si="0"/>
        <v>0.69270101857399635</v>
      </c>
      <c r="I19" s="28">
        <v>6233</v>
      </c>
      <c r="J19" s="28">
        <f t="shared" si="1"/>
        <v>5076.8819999999996</v>
      </c>
    </row>
    <row r="20" spans="1:10" x14ac:dyDescent="0.3">
      <c r="B20" s="24" t="s">
        <v>13</v>
      </c>
      <c r="C20" s="32">
        <f>SUM(C9:C19)</f>
        <v>67892</v>
      </c>
      <c r="D20" s="32">
        <f>SUM(D9:D19)</f>
        <v>49644.464999999997</v>
      </c>
      <c r="E20" s="33">
        <f t="shared" si="2"/>
        <v>0.73122702232958225</v>
      </c>
      <c r="F20" s="32">
        <f>SUM(F9:F19)</f>
        <v>320967</v>
      </c>
      <c r="G20" s="32">
        <f>SUM(G9:G19)</f>
        <v>270115.27600000001</v>
      </c>
      <c r="H20" s="33">
        <f>IF(F20=0,0,1-((F20-G20)/ABS(F20)))</f>
        <v>0.8415671268385847</v>
      </c>
      <c r="I20" s="32">
        <f>SUM(I9:I19)</f>
        <v>824520</v>
      </c>
      <c r="J20" s="32">
        <f>SUM(J9:J19)</f>
        <v>554404.72399999993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t="15.75" customHeight="1" x14ac:dyDescent="0.3">
      <c r="B27" s="24" t="s">
        <v>44</v>
      </c>
      <c r="C27" s="32">
        <f>+C20+C25+C26</f>
        <v>67892</v>
      </c>
      <c r="D27" s="32">
        <f>+D20+D25+D26</f>
        <v>49644.464999999997</v>
      </c>
      <c r="E27" s="29">
        <f>IF(C27=0,0,1-((C27-D27)/ABS(C27)))</f>
        <v>0.73122702232958225</v>
      </c>
      <c r="F27" s="32">
        <f>+F20+F25+F26</f>
        <v>320967</v>
      </c>
      <c r="G27" s="32">
        <f>+G20+G25+G26</f>
        <v>270115.27600000001</v>
      </c>
      <c r="H27" s="29">
        <f>IF(F27=0,0,1-((F27-G27)/ABS(F27)))</f>
        <v>0.8415671268385847</v>
      </c>
      <c r="I27" s="32">
        <f>+I20+I25+I26</f>
        <v>824520</v>
      </c>
      <c r="J27" s="32">
        <f>+J20+J25+J26</f>
        <v>554404.72399999993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4056</v>
      </c>
      <c r="D29" s="28">
        <v>5262.7779099999998</v>
      </c>
      <c r="E29" s="29">
        <f t="shared" ref="E29:E34" si="4">IF(C29=0,0,1-((C29-D29)/ABS(C29)))</f>
        <v>1.2975290705128204</v>
      </c>
      <c r="F29" s="28">
        <v>16224</v>
      </c>
      <c r="G29" s="28">
        <v>9980.8743300000006</v>
      </c>
      <c r="H29" s="29">
        <f t="shared" ref="H29:H34" si="5">IF(F29=0,0,1-((F29-G29)/ABS(F29)))</f>
        <v>0.61519195821005923</v>
      </c>
      <c r="I29" s="28">
        <v>36874</v>
      </c>
      <c r="J29" s="28">
        <f>+I29-G29</f>
        <v>26893.125670000001</v>
      </c>
    </row>
    <row r="30" spans="1:10" x14ac:dyDescent="0.3">
      <c r="A30" s="57" t="s">
        <v>286</v>
      </c>
      <c r="B30" s="27" t="s">
        <v>49</v>
      </c>
      <c r="C30" s="28">
        <v>5709</v>
      </c>
      <c r="D30" s="28">
        <v>9829.0444000000007</v>
      </c>
      <c r="E30" s="29">
        <f t="shared" si="4"/>
        <v>1.7216753196706955</v>
      </c>
      <c r="F30" s="28">
        <v>25831</v>
      </c>
      <c r="G30" s="28">
        <v>10899.095499999999</v>
      </c>
      <c r="H30" s="29">
        <f t="shared" si="5"/>
        <v>0.42193858154930119</v>
      </c>
      <c r="I30" s="28">
        <v>72977</v>
      </c>
      <c r="J30" s="28">
        <f>+I30-G30</f>
        <v>62077.904500000004</v>
      </c>
    </row>
    <row r="31" spans="1:10" x14ac:dyDescent="0.3">
      <c r="A31" s="57" t="s">
        <v>287</v>
      </c>
      <c r="B31" s="27" t="s">
        <v>51</v>
      </c>
      <c r="C31" s="28">
        <v>3015</v>
      </c>
      <c r="D31" s="28">
        <v>0</v>
      </c>
      <c r="E31" s="29">
        <f t="shared" si="4"/>
        <v>0</v>
      </c>
      <c r="F31" s="28">
        <v>12060</v>
      </c>
      <c r="G31" s="28">
        <v>264.49700000000001</v>
      </c>
      <c r="H31" s="29">
        <f t="shared" si="5"/>
        <v>2.1931757877280189E-2</v>
      </c>
      <c r="I31" s="28">
        <v>27407</v>
      </c>
      <c r="J31" s="28">
        <f>+I31-G31</f>
        <v>27142.503000000001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4"/>
        <v>0</v>
      </c>
      <c r="F32" s="28">
        <v>0</v>
      </c>
      <c r="G32" s="28">
        <v>0</v>
      </c>
      <c r="H32" s="29">
        <f t="shared" si="5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12780</v>
      </c>
      <c r="D33" s="32">
        <f>SUM(D29:D32)</f>
        <v>15091.82231</v>
      </c>
      <c r="E33" s="33">
        <f t="shared" si="4"/>
        <v>1.1808937644757433</v>
      </c>
      <c r="F33" s="32">
        <f>SUM(F29:F32)</f>
        <v>54115</v>
      </c>
      <c r="G33" s="32">
        <f>SUM(G29:G32)</f>
        <v>21144.466830000001</v>
      </c>
      <c r="H33" s="33">
        <f t="shared" si="5"/>
        <v>0.39073208592811615</v>
      </c>
      <c r="I33" s="32">
        <f>SUM(I29:I32)</f>
        <v>137258</v>
      </c>
      <c r="J33" s="32">
        <f>SUM(J29:J32)</f>
        <v>116113.53317000001</v>
      </c>
    </row>
    <row r="34" spans="1:10" x14ac:dyDescent="0.3">
      <c r="B34" s="24" t="s">
        <v>55</v>
      </c>
      <c r="C34" s="32">
        <f>+C27-C33</f>
        <v>55112</v>
      </c>
      <c r="D34" s="32">
        <f>+D27-D33</f>
        <v>34552.642689999993</v>
      </c>
      <c r="E34" s="33">
        <f t="shared" si="4"/>
        <v>0.62695316246915356</v>
      </c>
      <c r="F34" s="32">
        <f>+F27-F33</f>
        <v>266852</v>
      </c>
      <c r="G34" s="32">
        <f>+G27-G33</f>
        <v>248970.80917000002</v>
      </c>
      <c r="H34" s="33">
        <f t="shared" si="5"/>
        <v>0.93299210487461226</v>
      </c>
      <c r="I34" s="32">
        <f>+I27-I33</f>
        <v>687262</v>
      </c>
      <c r="J34" s="32">
        <f>+J27-J33</f>
        <v>438291.19082999992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21</v>
      </c>
      <c r="D37" s="28">
        <v>0</v>
      </c>
      <c r="E37" s="29">
        <f>IF(C37=0,0,1-((C37-D37)/ABS(C37)))</f>
        <v>0</v>
      </c>
      <c r="F37" s="28">
        <v>105</v>
      </c>
      <c r="G37" s="28">
        <v>0</v>
      </c>
      <c r="H37" s="29">
        <f>IF(F37=0,0,1-((F37-G37)/ABS(F37)))</f>
        <v>0</v>
      </c>
      <c r="I37" s="28">
        <v>252</v>
      </c>
      <c r="J37" s="28">
        <f>+I37-G37</f>
        <v>252</v>
      </c>
    </row>
    <row r="38" spans="1:10" s="35" customFormat="1" x14ac:dyDescent="0.3">
      <c r="A38" s="67"/>
      <c r="B38" s="24" t="s">
        <v>60</v>
      </c>
      <c r="C38" s="40">
        <f>SUM(C37)</f>
        <v>21</v>
      </c>
      <c r="D38" s="40">
        <f>SUM(D37)</f>
        <v>0</v>
      </c>
      <c r="E38" s="29">
        <f>IF(C38=0,0,1-((C38-D38)/ABS(C38)))</f>
        <v>0</v>
      </c>
      <c r="F38" s="41">
        <f>SUM(F37)</f>
        <v>105</v>
      </c>
      <c r="G38" s="40">
        <f>SUM(G37)</f>
        <v>0</v>
      </c>
      <c r="H38" s="29">
        <f>IF(F38=0,0,1-((F38-G38)/ABS(F38)))</f>
        <v>0</v>
      </c>
      <c r="I38" s="41">
        <f>SUM(I37)</f>
        <v>252</v>
      </c>
      <c r="J38" s="41">
        <f>SUM(J37)</f>
        <v>252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4785</v>
      </c>
      <c r="D41" s="28">
        <v>3712.9940000000001</v>
      </c>
      <c r="E41" s="29">
        <f t="shared" ref="E41:E54" si="6">IF(C41=0,0,1-((C41-D41)/ABS(C41)))</f>
        <v>0.77596530825496346</v>
      </c>
      <c r="F41" s="28">
        <v>26329</v>
      </c>
      <c r="G41" s="28">
        <v>21781.696</v>
      </c>
      <c r="H41" s="29">
        <f t="shared" ref="H41:H54" si="7">IF(F41=0,0,1-((F41-G41)/ABS(F41)))</f>
        <v>0.82728914884727867</v>
      </c>
      <c r="I41" s="28">
        <v>58284</v>
      </c>
      <c r="J41" s="28">
        <f t="shared" ref="J41:J55" si="8">+I41-G41</f>
        <v>36502.304000000004</v>
      </c>
    </row>
    <row r="42" spans="1:10" x14ac:dyDescent="0.3">
      <c r="A42" s="68" t="s">
        <v>291</v>
      </c>
      <c r="B42" s="27" t="s">
        <v>65</v>
      </c>
      <c r="C42" s="28">
        <v>866</v>
      </c>
      <c r="D42" s="28">
        <v>788.31500000000005</v>
      </c>
      <c r="E42" s="29">
        <f t="shared" si="6"/>
        <v>0.91029445727482683</v>
      </c>
      <c r="F42" s="28">
        <v>4765</v>
      </c>
      <c r="G42" s="28">
        <v>3674.5459999999998</v>
      </c>
      <c r="H42" s="29">
        <f t="shared" si="7"/>
        <v>0.77115341028331574</v>
      </c>
      <c r="I42" s="28">
        <v>10546</v>
      </c>
      <c r="J42" s="28">
        <f t="shared" si="8"/>
        <v>6871.4539999999997</v>
      </c>
    </row>
    <row r="43" spans="1:10" x14ac:dyDescent="0.3">
      <c r="A43" s="57" t="s">
        <v>292</v>
      </c>
      <c r="B43" s="27" t="s">
        <v>67</v>
      </c>
      <c r="C43" s="28">
        <v>405</v>
      </c>
      <c r="D43" s="28">
        <v>349.97</v>
      </c>
      <c r="E43" s="29">
        <f t="shared" si="6"/>
        <v>0.86412345679012348</v>
      </c>
      <c r="F43" s="28">
        <v>2026</v>
      </c>
      <c r="G43" s="28">
        <v>1687.9459999999999</v>
      </c>
      <c r="H43" s="29">
        <f t="shared" si="7"/>
        <v>0.83314215202369191</v>
      </c>
      <c r="I43" s="28">
        <v>4919</v>
      </c>
      <c r="J43" s="28">
        <f t="shared" si="8"/>
        <v>3231.0540000000001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6"/>
        <v>0</v>
      </c>
      <c r="F44" s="28">
        <v>0</v>
      </c>
      <c r="G44" s="28">
        <v>0</v>
      </c>
      <c r="H44" s="29">
        <f t="shared" si="7"/>
        <v>0</v>
      </c>
      <c r="I44" s="28">
        <v>0</v>
      </c>
      <c r="J44" s="28">
        <f t="shared" si="8"/>
        <v>0</v>
      </c>
    </row>
    <row r="45" spans="1:10" x14ac:dyDescent="0.3">
      <c r="A45" s="65" t="s">
        <v>293</v>
      </c>
      <c r="B45" s="27" t="s">
        <v>71</v>
      </c>
      <c r="C45" s="28">
        <v>2437</v>
      </c>
      <c r="D45" s="28">
        <v>1612.463</v>
      </c>
      <c r="E45" s="29">
        <f t="shared" si="6"/>
        <v>0.66165900697578994</v>
      </c>
      <c r="F45" s="28">
        <v>12185</v>
      </c>
      <c r="G45" s="28">
        <v>6677.1180000000004</v>
      </c>
      <c r="H45" s="29">
        <f t="shared" si="7"/>
        <v>0.54797849815346744</v>
      </c>
      <c r="I45" s="28">
        <v>29244</v>
      </c>
      <c r="J45" s="28">
        <f t="shared" si="8"/>
        <v>22566.881999999998</v>
      </c>
    </row>
    <row r="46" spans="1:10" x14ac:dyDescent="0.3">
      <c r="A46" s="57" t="s">
        <v>294</v>
      </c>
      <c r="B46" s="27" t="s">
        <v>73</v>
      </c>
      <c r="C46" s="28">
        <v>3072</v>
      </c>
      <c r="D46" s="28">
        <v>2082.54196</v>
      </c>
      <c r="E46" s="29">
        <f t="shared" si="6"/>
        <v>0.67791079427083334</v>
      </c>
      <c r="F46" s="28">
        <v>14907</v>
      </c>
      <c r="G46" s="28">
        <v>10290.54307</v>
      </c>
      <c r="H46" s="29">
        <f t="shared" si="7"/>
        <v>0.69031616488897829</v>
      </c>
      <c r="I46" s="28">
        <v>35796</v>
      </c>
      <c r="J46" s="28">
        <f t="shared" si="8"/>
        <v>25505.45693</v>
      </c>
    </row>
    <row r="47" spans="1:10" x14ac:dyDescent="0.3">
      <c r="A47" s="57" t="s">
        <v>74</v>
      </c>
      <c r="B47" s="27" t="s">
        <v>75</v>
      </c>
      <c r="C47" s="28">
        <v>270</v>
      </c>
      <c r="D47" s="28">
        <v>296.488</v>
      </c>
      <c r="E47" s="29">
        <f t="shared" si="6"/>
        <v>1.0981037037037038</v>
      </c>
      <c r="F47" s="28">
        <v>1401</v>
      </c>
      <c r="G47" s="28">
        <v>1803.355</v>
      </c>
      <c r="H47" s="29">
        <f t="shared" si="7"/>
        <v>1.2871912919343327</v>
      </c>
      <c r="I47" s="28">
        <v>3515</v>
      </c>
      <c r="J47" s="28">
        <f t="shared" si="8"/>
        <v>1711.645</v>
      </c>
    </row>
    <row r="48" spans="1:10" x14ac:dyDescent="0.3">
      <c r="A48" s="57" t="s">
        <v>295</v>
      </c>
      <c r="B48" s="27" t="s">
        <v>77</v>
      </c>
      <c r="C48" s="28">
        <v>2468</v>
      </c>
      <c r="D48" s="28">
        <v>3154.1201900000001</v>
      </c>
      <c r="E48" s="29">
        <f t="shared" si="6"/>
        <v>1.2780065599675852</v>
      </c>
      <c r="F48" s="28">
        <v>9872</v>
      </c>
      <c r="G48" s="28">
        <v>5169.6452300000001</v>
      </c>
      <c r="H48" s="29">
        <f t="shared" si="7"/>
        <v>0.52366746657212326</v>
      </c>
      <c r="I48" s="28">
        <v>22437</v>
      </c>
      <c r="J48" s="28">
        <f t="shared" si="8"/>
        <v>17267.354769999998</v>
      </c>
    </row>
    <row r="49" spans="1:10" x14ac:dyDescent="0.3">
      <c r="A49" s="67">
        <v>5295950300</v>
      </c>
      <c r="B49" s="27" t="s">
        <v>79</v>
      </c>
      <c r="C49" s="28">
        <v>190</v>
      </c>
      <c r="D49" s="28">
        <v>0</v>
      </c>
      <c r="E49" s="29">
        <f t="shared" si="6"/>
        <v>0</v>
      </c>
      <c r="F49" s="28">
        <v>950</v>
      </c>
      <c r="G49" s="28">
        <v>710.38599999999997</v>
      </c>
      <c r="H49" s="29">
        <f t="shared" si="7"/>
        <v>0.74777473684210527</v>
      </c>
      <c r="I49" s="28">
        <v>2280</v>
      </c>
      <c r="J49" s="28">
        <f t="shared" si="8"/>
        <v>1569.614</v>
      </c>
    </row>
    <row r="50" spans="1:10" x14ac:dyDescent="0.3">
      <c r="A50" s="57" t="s">
        <v>296</v>
      </c>
      <c r="B50" s="27" t="s">
        <v>81</v>
      </c>
      <c r="C50" s="28">
        <v>279</v>
      </c>
      <c r="D50" s="28">
        <v>1173.212</v>
      </c>
      <c r="E50" s="29">
        <f t="shared" si="6"/>
        <v>4.2050609318996415</v>
      </c>
      <c r="F50" s="28">
        <v>1116</v>
      </c>
      <c r="G50" s="28">
        <v>2037.9480000000001</v>
      </c>
      <c r="H50" s="29">
        <f t="shared" si="7"/>
        <v>1.8261182795698927</v>
      </c>
      <c r="I50" s="28">
        <v>2536</v>
      </c>
      <c r="J50" s="28">
        <f t="shared" si="8"/>
        <v>498.05199999999991</v>
      </c>
    </row>
    <row r="51" spans="1:10" x14ac:dyDescent="0.3">
      <c r="A51" s="65" t="s">
        <v>297</v>
      </c>
      <c r="B51" s="27" t="s">
        <v>83</v>
      </c>
      <c r="C51" s="28">
        <v>313</v>
      </c>
      <c r="D51" s="28">
        <v>1047.56</v>
      </c>
      <c r="E51" s="29">
        <f t="shared" si="6"/>
        <v>3.346837060702875</v>
      </c>
      <c r="F51" s="28">
        <v>1565</v>
      </c>
      <c r="G51" s="28">
        <v>2489.636</v>
      </c>
      <c r="H51" s="29">
        <f t="shared" si="7"/>
        <v>1.5908217252396166</v>
      </c>
      <c r="I51" s="28">
        <v>3756</v>
      </c>
      <c r="J51" s="28">
        <f t="shared" si="8"/>
        <v>1266.364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6"/>
        <v>0</v>
      </c>
      <c r="F52" s="28">
        <v>0</v>
      </c>
      <c r="G52" s="28">
        <v>0</v>
      </c>
      <c r="H52" s="29">
        <f t="shared" si="7"/>
        <v>0</v>
      </c>
      <c r="I52" s="28">
        <v>0</v>
      </c>
      <c r="J52" s="28">
        <f t="shared" si="8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6"/>
        <v>0</v>
      </c>
      <c r="F53" s="28">
        <v>0</v>
      </c>
      <c r="G53" s="28">
        <v>0</v>
      </c>
      <c r="H53" s="29">
        <f t="shared" si="7"/>
        <v>0</v>
      </c>
      <c r="I53" s="28">
        <v>0</v>
      </c>
      <c r="J53" s="28">
        <f t="shared" si="8"/>
        <v>0</v>
      </c>
    </row>
    <row r="54" spans="1:10" x14ac:dyDescent="0.3">
      <c r="A54" s="57" t="s">
        <v>298</v>
      </c>
      <c r="B54" s="27" t="s">
        <v>89</v>
      </c>
      <c r="C54" s="28">
        <v>1075</v>
      </c>
      <c r="D54" s="28">
        <v>480.23</v>
      </c>
      <c r="E54" s="29">
        <f t="shared" si="6"/>
        <v>0.4467255813953489</v>
      </c>
      <c r="F54" s="28">
        <v>3574</v>
      </c>
      <c r="G54" s="28">
        <v>3138.12</v>
      </c>
      <c r="H54" s="29">
        <f t="shared" si="7"/>
        <v>0.87804141018466697</v>
      </c>
      <c r="I54" s="28">
        <v>8621</v>
      </c>
      <c r="J54" s="28">
        <f t="shared" si="8"/>
        <v>5482.88</v>
      </c>
    </row>
    <row r="55" spans="1:10" x14ac:dyDescent="0.3">
      <c r="A55" s="65">
        <v>5299100000</v>
      </c>
      <c r="B55" s="27" t="s">
        <v>91</v>
      </c>
      <c r="C55" s="28">
        <v>5</v>
      </c>
      <c r="D55" s="28">
        <v>0</v>
      </c>
      <c r="E55" s="29">
        <f>IF(C55=0,0,1-((C55-D55)/ABS(C55)))</f>
        <v>0</v>
      </c>
      <c r="F55" s="28">
        <v>26</v>
      </c>
      <c r="G55" s="28">
        <v>0</v>
      </c>
      <c r="H55" s="29">
        <f>IF(F55=0,0,1-((F55-G55)/ABS(F55)))</f>
        <v>0</v>
      </c>
      <c r="I55" s="28">
        <v>65</v>
      </c>
      <c r="J55" s="28">
        <f t="shared" si="8"/>
        <v>65</v>
      </c>
    </row>
    <row r="56" spans="1:10" s="35" customFormat="1" x14ac:dyDescent="0.3">
      <c r="A56" s="67"/>
      <c r="B56" s="24" t="s">
        <v>92</v>
      </c>
      <c r="C56" s="41">
        <f>SUM(C40:C55)</f>
        <v>16165</v>
      </c>
      <c r="D56" s="41">
        <f>SUM(D40:D55)</f>
        <v>14697.894149999998</v>
      </c>
      <c r="E56" s="33">
        <f>IF(C56=0,0,1-((C56-D56)/ABS(C56)))</f>
        <v>0.9092418280235075</v>
      </c>
      <c r="F56" s="41">
        <f>SUM(F40:F55)</f>
        <v>78716</v>
      </c>
      <c r="G56" s="41">
        <f>SUM(G40:G55)</f>
        <v>59460.939299999998</v>
      </c>
      <c r="H56" s="33">
        <f>IF(F56=0,0,1-((F56-G56)/ABS(F56)))</f>
        <v>0.75538568143706486</v>
      </c>
      <c r="I56" s="41">
        <f>SUM(I40:I55)</f>
        <v>181999</v>
      </c>
      <c r="J56" s="41">
        <f>SUM(J40:J55)</f>
        <v>122538.0607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12132</v>
      </c>
      <c r="D58" s="28">
        <v>12521.919</v>
      </c>
      <c r="E58" s="29">
        <f t="shared" ref="E58:E87" si="9">IF(C58=0,0,1-((C58-D58)/ABS(C58)))</f>
        <v>1.0321397131552918</v>
      </c>
      <c r="F58" s="28">
        <v>62656</v>
      </c>
      <c r="G58" s="28">
        <v>56901.69</v>
      </c>
      <c r="H58" s="29">
        <f t="shared" ref="H58:H87" si="10">IF(F58=0,0,1-((F58-G58)/ABS(F58)))</f>
        <v>0.90816027196118487</v>
      </c>
      <c r="I58" s="28">
        <v>146133</v>
      </c>
      <c r="J58" s="28">
        <f t="shared" ref="J58:J85" si="11">+I58-G58</f>
        <v>89231.31</v>
      </c>
    </row>
    <row r="59" spans="1:10" x14ac:dyDescent="0.3">
      <c r="A59" s="68" t="s">
        <v>300</v>
      </c>
      <c r="B59" s="27" t="s">
        <v>97</v>
      </c>
      <c r="C59" s="28">
        <v>6756</v>
      </c>
      <c r="D59" s="28">
        <v>6395.4179999999997</v>
      </c>
      <c r="E59" s="29">
        <f t="shared" si="9"/>
        <v>0.94662788632326811</v>
      </c>
      <c r="F59" s="28">
        <v>35284</v>
      </c>
      <c r="G59" s="28">
        <v>34320.421999999999</v>
      </c>
      <c r="H59" s="29">
        <f t="shared" si="10"/>
        <v>0.97269079469447906</v>
      </c>
      <c r="I59" s="28">
        <v>82977</v>
      </c>
      <c r="J59" s="28">
        <f t="shared" si="11"/>
        <v>48656.578000000001</v>
      </c>
    </row>
    <row r="60" spans="1:10" x14ac:dyDescent="0.3">
      <c r="A60" s="57" t="s">
        <v>301</v>
      </c>
      <c r="B60" s="27" t="s">
        <v>99</v>
      </c>
      <c r="C60" s="28">
        <v>483</v>
      </c>
      <c r="D60" s="28">
        <v>399</v>
      </c>
      <c r="E60" s="29">
        <f t="shared" si="9"/>
        <v>0.82608695652173914</v>
      </c>
      <c r="F60" s="28">
        <v>2582</v>
      </c>
      <c r="G60" s="28">
        <v>1995</v>
      </c>
      <c r="H60" s="29">
        <f t="shared" si="10"/>
        <v>0.77265685515104576</v>
      </c>
      <c r="I60" s="28">
        <v>6547</v>
      </c>
      <c r="J60" s="28">
        <f t="shared" si="11"/>
        <v>4552</v>
      </c>
    </row>
    <row r="61" spans="1:10" x14ac:dyDescent="0.3">
      <c r="A61" s="57" t="s">
        <v>302</v>
      </c>
      <c r="B61" s="27" t="s">
        <v>101</v>
      </c>
      <c r="C61" s="28">
        <v>44</v>
      </c>
      <c r="D61" s="28">
        <v>0</v>
      </c>
      <c r="E61" s="29">
        <f t="shared" si="9"/>
        <v>0</v>
      </c>
      <c r="F61" s="28">
        <v>220</v>
      </c>
      <c r="G61" s="28">
        <v>250</v>
      </c>
      <c r="H61" s="29">
        <f t="shared" si="10"/>
        <v>1.1363636363636362</v>
      </c>
      <c r="I61" s="28">
        <v>528</v>
      </c>
      <c r="J61" s="28">
        <f t="shared" si="11"/>
        <v>278</v>
      </c>
    </row>
    <row r="62" spans="1:10" x14ac:dyDescent="0.3">
      <c r="A62" s="57" t="s">
        <v>303</v>
      </c>
      <c r="B62" s="27" t="s">
        <v>103</v>
      </c>
      <c r="C62" s="28">
        <v>37</v>
      </c>
      <c r="D62" s="28">
        <v>0</v>
      </c>
      <c r="E62" s="29">
        <f t="shared" si="9"/>
        <v>0</v>
      </c>
      <c r="F62" s="28">
        <v>185</v>
      </c>
      <c r="G62" s="28">
        <v>28.774000000000001</v>
      </c>
      <c r="H62" s="29">
        <f t="shared" si="10"/>
        <v>0.15553513513513517</v>
      </c>
      <c r="I62" s="28">
        <v>444</v>
      </c>
      <c r="J62" s="28">
        <f t="shared" si="11"/>
        <v>415.226</v>
      </c>
    </row>
    <row r="63" spans="1:10" x14ac:dyDescent="0.3">
      <c r="A63" s="57" t="s">
        <v>304</v>
      </c>
      <c r="B63" s="27" t="s">
        <v>305</v>
      </c>
      <c r="C63" s="28">
        <v>349</v>
      </c>
      <c r="D63" s="28">
        <v>448.38799999999998</v>
      </c>
      <c r="E63" s="29">
        <f t="shared" si="9"/>
        <v>1.2847793696275072</v>
      </c>
      <c r="F63" s="28">
        <v>1745</v>
      </c>
      <c r="G63" s="28">
        <v>2032.116</v>
      </c>
      <c r="H63" s="29">
        <f t="shared" si="10"/>
        <v>1.1645363896848138</v>
      </c>
      <c r="I63" s="28">
        <v>4188</v>
      </c>
      <c r="J63" s="28">
        <f t="shared" si="11"/>
        <v>2155.884</v>
      </c>
    </row>
    <row r="64" spans="1:10" x14ac:dyDescent="0.3">
      <c r="A64" s="57" t="s">
        <v>306</v>
      </c>
      <c r="B64" s="27" t="s">
        <v>107</v>
      </c>
      <c r="C64" s="28">
        <v>219</v>
      </c>
      <c r="D64" s="28">
        <v>265.07</v>
      </c>
      <c r="E64" s="29">
        <f t="shared" si="9"/>
        <v>1.2103652968036529</v>
      </c>
      <c r="F64" s="28">
        <v>1095</v>
      </c>
      <c r="G64" s="28">
        <v>1224.838</v>
      </c>
      <c r="H64" s="29">
        <f t="shared" si="10"/>
        <v>1.1185735159817352</v>
      </c>
      <c r="I64" s="28">
        <v>2628</v>
      </c>
      <c r="J64" s="28">
        <f t="shared" si="11"/>
        <v>1403.162</v>
      </c>
    </row>
    <row r="65" spans="1:10" x14ac:dyDescent="0.3">
      <c r="A65" s="57" t="s">
        <v>108</v>
      </c>
      <c r="B65" s="27" t="s">
        <v>109</v>
      </c>
      <c r="C65" s="28">
        <v>202</v>
      </c>
      <c r="D65" s="28">
        <v>77.808000000000007</v>
      </c>
      <c r="E65" s="29">
        <f t="shared" si="9"/>
        <v>0.3851881188118812</v>
      </c>
      <c r="F65" s="28">
        <v>1010</v>
      </c>
      <c r="G65" s="28">
        <v>1137.6369999999999</v>
      </c>
      <c r="H65" s="29">
        <f t="shared" si="10"/>
        <v>1.1263732673267326</v>
      </c>
      <c r="I65" s="28">
        <v>2424</v>
      </c>
      <c r="J65" s="28">
        <f t="shared" si="11"/>
        <v>1286.3630000000001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9"/>
        <v>0</v>
      </c>
      <c r="F66" s="28">
        <v>0</v>
      </c>
      <c r="G66" s="28">
        <v>0</v>
      </c>
      <c r="H66" s="29">
        <f t="shared" si="10"/>
        <v>0</v>
      </c>
      <c r="I66" s="28">
        <v>0</v>
      </c>
      <c r="J66" s="28">
        <f t="shared" si="11"/>
        <v>0</v>
      </c>
    </row>
    <row r="67" spans="1:10" x14ac:dyDescent="0.3">
      <c r="A67" s="57" t="s">
        <v>307</v>
      </c>
      <c r="B67" s="27" t="s">
        <v>113</v>
      </c>
      <c r="C67" s="28">
        <v>37</v>
      </c>
      <c r="D67" s="28">
        <v>0</v>
      </c>
      <c r="E67" s="29">
        <f t="shared" si="9"/>
        <v>0</v>
      </c>
      <c r="F67" s="28">
        <v>2456</v>
      </c>
      <c r="G67" s="28">
        <v>1550</v>
      </c>
      <c r="H67" s="29">
        <f t="shared" si="10"/>
        <v>0.63110749185667747</v>
      </c>
      <c r="I67" s="28">
        <v>7863</v>
      </c>
      <c r="J67" s="28">
        <f t="shared" si="11"/>
        <v>6313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9"/>
        <v>0</v>
      </c>
      <c r="F68" s="28">
        <v>0</v>
      </c>
      <c r="G68" s="28">
        <v>0</v>
      </c>
      <c r="H68" s="29">
        <f t="shared" si="10"/>
        <v>0</v>
      </c>
      <c r="I68" s="28">
        <v>0</v>
      </c>
      <c r="J68" s="28">
        <f t="shared" si="11"/>
        <v>0</v>
      </c>
    </row>
    <row r="69" spans="1:10" x14ac:dyDescent="0.3">
      <c r="A69" s="57" t="s">
        <v>309</v>
      </c>
      <c r="B69" s="27" t="s">
        <v>117</v>
      </c>
      <c r="C69" s="28">
        <v>32</v>
      </c>
      <c r="D69" s="28">
        <v>0</v>
      </c>
      <c r="E69" s="29">
        <f t="shared" si="9"/>
        <v>0</v>
      </c>
      <c r="F69" s="28">
        <v>160</v>
      </c>
      <c r="G69" s="28">
        <v>0</v>
      </c>
      <c r="H69" s="29">
        <f t="shared" si="10"/>
        <v>0</v>
      </c>
      <c r="I69" s="28">
        <v>384</v>
      </c>
      <c r="J69" s="28">
        <f t="shared" si="11"/>
        <v>384</v>
      </c>
    </row>
    <row r="70" spans="1:10" x14ac:dyDescent="0.3">
      <c r="A70" s="57" t="s">
        <v>310</v>
      </c>
      <c r="B70" s="27" t="s">
        <v>119</v>
      </c>
      <c r="C70" s="28">
        <v>103</v>
      </c>
      <c r="D70" s="28">
        <v>0</v>
      </c>
      <c r="E70" s="29">
        <f t="shared" si="9"/>
        <v>0</v>
      </c>
      <c r="F70" s="28">
        <v>515</v>
      </c>
      <c r="G70" s="28">
        <v>112.154</v>
      </c>
      <c r="H70" s="29">
        <f t="shared" si="10"/>
        <v>0.21777475728155338</v>
      </c>
      <c r="I70" s="28">
        <v>1236</v>
      </c>
      <c r="J70" s="28">
        <f t="shared" si="11"/>
        <v>1123.846</v>
      </c>
    </row>
    <row r="71" spans="1:10" x14ac:dyDescent="0.3">
      <c r="A71" s="65" t="s">
        <v>311</v>
      </c>
      <c r="B71" s="27" t="s">
        <v>121</v>
      </c>
      <c r="C71" s="28">
        <v>153</v>
      </c>
      <c r="D71" s="28">
        <v>7.415</v>
      </c>
      <c r="E71" s="29">
        <f t="shared" si="9"/>
        <v>4.846405228758166E-2</v>
      </c>
      <c r="F71" s="28">
        <v>800</v>
      </c>
      <c r="G71" s="28">
        <v>67.013999999999996</v>
      </c>
      <c r="H71" s="29">
        <f t="shared" si="10"/>
        <v>8.3767499999999995E-2</v>
      </c>
      <c r="I71" s="28">
        <v>1996</v>
      </c>
      <c r="J71" s="28">
        <f t="shared" si="11"/>
        <v>1928.9860000000001</v>
      </c>
    </row>
    <row r="72" spans="1:10" x14ac:dyDescent="0.3">
      <c r="A72" s="57" t="s">
        <v>312</v>
      </c>
      <c r="B72" s="27" t="s">
        <v>123</v>
      </c>
      <c r="C72" s="28">
        <v>115</v>
      </c>
      <c r="D72" s="28">
        <v>70.941000000000003</v>
      </c>
      <c r="E72" s="29">
        <f t="shared" si="9"/>
        <v>0.61687826086956532</v>
      </c>
      <c r="F72" s="28">
        <v>575</v>
      </c>
      <c r="G72" s="28">
        <v>499.33800000000002</v>
      </c>
      <c r="H72" s="29">
        <f t="shared" si="10"/>
        <v>0.86841391304347826</v>
      </c>
      <c r="I72" s="28">
        <v>1380</v>
      </c>
      <c r="J72" s="28">
        <f t="shared" si="11"/>
        <v>880.66200000000003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9"/>
        <v>0</v>
      </c>
      <c r="F73" s="28">
        <v>0</v>
      </c>
      <c r="G73" s="28">
        <v>0</v>
      </c>
      <c r="H73" s="29">
        <f t="shared" si="10"/>
        <v>0</v>
      </c>
      <c r="I73" s="28">
        <v>0</v>
      </c>
      <c r="J73" s="28">
        <f t="shared" si="11"/>
        <v>0</v>
      </c>
    </row>
    <row r="74" spans="1:10" x14ac:dyDescent="0.3">
      <c r="A74" s="57" t="s">
        <v>313</v>
      </c>
      <c r="B74" s="27" t="s">
        <v>127</v>
      </c>
      <c r="C74" s="28">
        <v>180</v>
      </c>
      <c r="D74" s="28">
        <v>1636.201</v>
      </c>
      <c r="E74" s="29">
        <f t="shared" si="9"/>
        <v>9.090005555555555</v>
      </c>
      <c r="F74" s="28">
        <v>900</v>
      </c>
      <c r="G74" s="28">
        <v>1636.201</v>
      </c>
      <c r="H74" s="29">
        <f t="shared" si="10"/>
        <v>1.8180011111111112</v>
      </c>
      <c r="I74" s="28">
        <v>2160</v>
      </c>
      <c r="J74" s="28">
        <f t="shared" si="11"/>
        <v>523.79899999999998</v>
      </c>
    </row>
    <row r="75" spans="1:10" x14ac:dyDescent="0.3">
      <c r="A75" s="57" t="s">
        <v>314</v>
      </c>
      <c r="B75" s="27" t="s">
        <v>129</v>
      </c>
      <c r="C75" s="28">
        <v>835</v>
      </c>
      <c r="D75" s="28">
        <v>1082.7660000000001</v>
      </c>
      <c r="E75" s="29">
        <f t="shared" si="9"/>
        <v>1.2967257485029942</v>
      </c>
      <c r="F75" s="28">
        <v>4113</v>
      </c>
      <c r="G75" s="28">
        <v>5212.3059999999996</v>
      </c>
      <c r="H75" s="29">
        <f t="shared" si="10"/>
        <v>1.2672759542912715</v>
      </c>
      <c r="I75" s="28">
        <v>9958</v>
      </c>
      <c r="J75" s="28">
        <f t="shared" si="11"/>
        <v>4745.6940000000004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9"/>
        <v>0</v>
      </c>
      <c r="F76" s="28">
        <v>0</v>
      </c>
      <c r="G76" s="28">
        <v>0</v>
      </c>
      <c r="H76" s="29">
        <f t="shared" si="10"/>
        <v>0</v>
      </c>
      <c r="I76" s="28">
        <v>0</v>
      </c>
      <c r="J76" s="28">
        <f t="shared" si="11"/>
        <v>0</v>
      </c>
    </row>
    <row r="77" spans="1:10" x14ac:dyDescent="0.3">
      <c r="A77" s="57" t="s">
        <v>316</v>
      </c>
      <c r="B77" s="27" t="s">
        <v>133</v>
      </c>
      <c r="C77" s="28">
        <v>1</v>
      </c>
      <c r="D77" s="28">
        <v>0</v>
      </c>
      <c r="E77" s="29">
        <f t="shared" si="9"/>
        <v>0</v>
      </c>
      <c r="F77" s="28">
        <v>5</v>
      </c>
      <c r="G77" s="28">
        <v>0</v>
      </c>
      <c r="H77" s="29">
        <f t="shared" si="10"/>
        <v>0</v>
      </c>
      <c r="I77" s="28">
        <v>12</v>
      </c>
      <c r="J77" s="28">
        <f t="shared" si="11"/>
        <v>12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9"/>
        <v>0</v>
      </c>
      <c r="F78" s="28">
        <v>0</v>
      </c>
      <c r="G78" s="28">
        <v>0</v>
      </c>
      <c r="H78" s="29">
        <f t="shared" si="10"/>
        <v>0</v>
      </c>
      <c r="I78" s="28">
        <v>0</v>
      </c>
      <c r="J78" s="28">
        <f t="shared" si="11"/>
        <v>0</v>
      </c>
    </row>
    <row r="79" spans="1:10" x14ac:dyDescent="0.3">
      <c r="A79" s="57" t="s">
        <v>318</v>
      </c>
      <c r="B79" s="27" t="s">
        <v>137</v>
      </c>
      <c r="C79" s="28">
        <v>290</v>
      </c>
      <c r="D79" s="28">
        <v>-186.114</v>
      </c>
      <c r="E79" s="29">
        <f t="shared" si="9"/>
        <v>-0.64177241379310357</v>
      </c>
      <c r="F79" s="28">
        <v>1450</v>
      </c>
      <c r="G79" s="28">
        <v>1076.4970000000001</v>
      </c>
      <c r="H79" s="29">
        <f t="shared" si="10"/>
        <v>0.74241172413793111</v>
      </c>
      <c r="I79" s="28">
        <v>3480</v>
      </c>
      <c r="J79" s="28">
        <f t="shared" si="11"/>
        <v>2403.5029999999997</v>
      </c>
    </row>
    <row r="80" spans="1:10" x14ac:dyDescent="0.3">
      <c r="A80" s="65" t="s">
        <v>319</v>
      </c>
      <c r="B80" s="27" t="s">
        <v>139</v>
      </c>
      <c r="C80" s="28">
        <v>87</v>
      </c>
      <c r="D80" s="28">
        <v>54.506999999999998</v>
      </c>
      <c r="E80" s="29">
        <f t="shared" si="9"/>
        <v>0.62651724137931031</v>
      </c>
      <c r="F80" s="28">
        <v>435</v>
      </c>
      <c r="G80" s="28">
        <v>253.87</v>
      </c>
      <c r="H80" s="29">
        <f t="shared" si="10"/>
        <v>0.58360919540229883</v>
      </c>
      <c r="I80" s="28">
        <v>1044</v>
      </c>
      <c r="J80" s="28">
        <f t="shared" si="11"/>
        <v>790.13</v>
      </c>
    </row>
    <row r="81" spans="1:10" x14ac:dyDescent="0.3">
      <c r="A81" s="57" t="s">
        <v>320</v>
      </c>
      <c r="B81" s="27" t="s">
        <v>141</v>
      </c>
      <c r="C81" s="28">
        <v>1768</v>
      </c>
      <c r="D81" s="28">
        <v>2990.53296</v>
      </c>
      <c r="E81" s="29">
        <f t="shared" si="9"/>
        <v>1.6914779185520361</v>
      </c>
      <c r="F81" s="28">
        <v>8020</v>
      </c>
      <c r="G81" s="28">
        <v>12771.803960000001</v>
      </c>
      <c r="H81" s="29">
        <f t="shared" si="10"/>
        <v>1.5924942593516209</v>
      </c>
      <c r="I81" s="28">
        <v>17210</v>
      </c>
      <c r="J81" s="28">
        <f t="shared" si="11"/>
        <v>4438.1960399999989</v>
      </c>
    </row>
    <row r="82" spans="1:10" x14ac:dyDescent="0.3">
      <c r="A82" s="57" t="s">
        <v>321</v>
      </c>
      <c r="B82" s="27" t="s">
        <v>143</v>
      </c>
      <c r="C82" s="28">
        <v>62</v>
      </c>
      <c r="D82" s="28">
        <v>76.152000000000001</v>
      </c>
      <c r="E82" s="29">
        <f t="shared" si="9"/>
        <v>1.228258064516129</v>
      </c>
      <c r="F82" s="28">
        <v>310</v>
      </c>
      <c r="G82" s="28">
        <v>152.30500000000001</v>
      </c>
      <c r="H82" s="29">
        <f t="shared" si="10"/>
        <v>0.49130645161290321</v>
      </c>
      <c r="I82" s="28">
        <v>744</v>
      </c>
      <c r="J82" s="28">
        <f t="shared" si="11"/>
        <v>591.69499999999994</v>
      </c>
    </row>
    <row r="83" spans="1:10" x14ac:dyDescent="0.3">
      <c r="A83" s="57" t="s">
        <v>322</v>
      </c>
      <c r="B83" s="27" t="s">
        <v>145</v>
      </c>
      <c r="C83" s="28">
        <v>36</v>
      </c>
      <c r="D83" s="28">
        <v>146</v>
      </c>
      <c r="E83" s="29">
        <f t="shared" si="9"/>
        <v>4.0555555555555554</v>
      </c>
      <c r="F83" s="28">
        <v>180</v>
      </c>
      <c r="G83" s="28">
        <v>473.9</v>
      </c>
      <c r="H83" s="29">
        <f t="shared" si="10"/>
        <v>2.6327777777777777</v>
      </c>
      <c r="I83" s="28">
        <v>432</v>
      </c>
      <c r="J83" s="28">
        <f t="shared" si="11"/>
        <v>-41.899999999999977</v>
      </c>
    </row>
    <row r="84" spans="1:10" x14ac:dyDescent="0.3">
      <c r="A84" s="65" t="s">
        <v>323</v>
      </c>
      <c r="B84" s="27" t="s">
        <v>147</v>
      </c>
      <c r="C84" s="28">
        <v>1027</v>
      </c>
      <c r="D84" s="28">
        <v>1008.053</v>
      </c>
      <c r="E84" s="29">
        <f t="shared" si="9"/>
        <v>0.9815511197663096</v>
      </c>
      <c r="F84" s="28">
        <v>5135</v>
      </c>
      <c r="G84" s="28">
        <v>5040.2650000000003</v>
      </c>
      <c r="H84" s="29">
        <f t="shared" si="10"/>
        <v>0.98155111976630971</v>
      </c>
      <c r="I84" s="28">
        <v>12324</v>
      </c>
      <c r="J84" s="28">
        <f t="shared" si="11"/>
        <v>7283.7349999999997</v>
      </c>
    </row>
    <row r="85" spans="1:10" x14ac:dyDescent="0.3">
      <c r="A85" s="57" t="s">
        <v>324</v>
      </c>
      <c r="B85" s="27" t="s">
        <v>149</v>
      </c>
      <c r="C85" s="28">
        <v>2779</v>
      </c>
      <c r="D85" s="28">
        <v>2471.308</v>
      </c>
      <c r="E85" s="29">
        <f t="shared" si="9"/>
        <v>0.88927959697732994</v>
      </c>
      <c r="F85" s="28">
        <v>13895</v>
      </c>
      <c r="G85" s="28">
        <v>11813.967000000001</v>
      </c>
      <c r="H85" s="29">
        <f t="shared" si="10"/>
        <v>0.85023152213026276</v>
      </c>
      <c r="I85" s="28">
        <v>33756</v>
      </c>
      <c r="J85" s="28">
        <f t="shared" si="11"/>
        <v>21942.032999999999</v>
      </c>
    </row>
    <row r="86" spans="1:10" x14ac:dyDescent="0.3">
      <c r="B86" s="24" t="s">
        <v>150</v>
      </c>
      <c r="C86" s="32">
        <f>SUM(C58:C85)</f>
        <v>27727</v>
      </c>
      <c r="D86" s="32">
        <f>SUM(D58:D85)</f>
        <v>29465.364959999999</v>
      </c>
      <c r="E86" s="33">
        <f t="shared" si="9"/>
        <v>1.0626957463843907</v>
      </c>
      <c r="F86" s="32">
        <f>SUM(F58:F85)</f>
        <v>143726</v>
      </c>
      <c r="G86" s="32">
        <f>SUM(G58:G85)</f>
        <v>138550.09795999998</v>
      </c>
      <c r="H86" s="33">
        <f t="shared" si="10"/>
        <v>0.96398771245286163</v>
      </c>
      <c r="I86" s="32">
        <f>SUM(I58:I85)</f>
        <v>339848</v>
      </c>
      <c r="J86" s="32">
        <f>SUM(J58:J85)</f>
        <v>201297.90204000002</v>
      </c>
    </row>
    <row r="87" spans="1:10" s="35" customFormat="1" x14ac:dyDescent="0.3">
      <c r="A87" s="67"/>
      <c r="B87" s="24" t="s">
        <v>151</v>
      </c>
      <c r="C87" s="41">
        <f>+C86+C56+C38</f>
        <v>43913</v>
      </c>
      <c r="D87" s="41">
        <f>+D86+D56+D38</f>
        <v>44163.259109999999</v>
      </c>
      <c r="E87" s="33">
        <f t="shared" si="9"/>
        <v>1.0056989754742331</v>
      </c>
      <c r="F87" s="41">
        <f>+F86+F56+F38</f>
        <v>222547</v>
      </c>
      <c r="G87" s="41">
        <f>+G86+G56+G38</f>
        <v>198011.03725999998</v>
      </c>
      <c r="H87" s="33">
        <f t="shared" si="10"/>
        <v>0.88974929906941003</v>
      </c>
      <c r="I87" s="41">
        <f>+I86+I56+I38</f>
        <v>522099</v>
      </c>
      <c r="J87" s="41">
        <f>+J86+J56+J38</f>
        <v>324087.96273999999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2">IF(C90=0,0,1-((C90-D90)/ABS(C90)))</f>
        <v>0</v>
      </c>
      <c r="F90" s="28">
        <v>0</v>
      </c>
      <c r="G90" s="28">
        <v>0</v>
      </c>
      <c r="H90" s="29">
        <f t="shared" ref="H90:H96" si="13">IF(F90=0,0,1-((F90-G90)/ABS(F90)))</f>
        <v>0</v>
      </c>
      <c r="I90" s="28">
        <v>0</v>
      </c>
      <c r="J90" s="28">
        <f t="shared" ref="J90:J95" si="14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2"/>
        <v>0</v>
      </c>
      <c r="F91" s="28">
        <v>0</v>
      </c>
      <c r="G91" s="28">
        <v>0</v>
      </c>
      <c r="H91" s="29">
        <f t="shared" si="13"/>
        <v>0</v>
      </c>
      <c r="I91" s="28">
        <v>0</v>
      </c>
      <c r="J91" s="28">
        <f t="shared" si="14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2"/>
        <v>0</v>
      </c>
      <c r="F92" s="28">
        <v>0</v>
      </c>
      <c r="G92" s="28">
        <v>0</v>
      </c>
      <c r="H92" s="29">
        <f t="shared" si="13"/>
        <v>0</v>
      </c>
      <c r="I92" s="28">
        <v>0</v>
      </c>
      <c r="J92" s="28">
        <f t="shared" si="14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4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2"/>
        <v>0</v>
      </c>
      <c r="F94" s="28">
        <v>0</v>
      </c>
      <c r="G94" s="28">
        <v>0</v>
      </c>
      <c r="H94" s="29">
        <f t="shared" si="13"/>
        <v>0</v>
      </c>
      <c r="I94" s="28">
        <v>0</v>
      </c>
      <c r="J94" s="28">
        <f t="shared" si="14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2"/>
        <v>0</v>
      </c>
      <c r="F95" s="28">
        <v>0</v>
      </c>
      <c r="G95" s="28">
        <v>0</v>
      </c>
      <c r="H95" s="29">
        <f t="shared" si="13"/>
        <v>0</v>
      </c>
      <c r="I95" s="28">
        <v>0</v>
      </c>
      <c r="J95" s="28">
        <f t="shared" si="14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2"/>
        <v>0</v>
      </c>
      <c r="F96" s="32">
        <f>SUM(F90:F95)</f>
        <v>0</v>
      </c>
      <c r="G96" s="32">
        <f>SUM(G90:G95)</f>
        <v>0</v>
      </c>
      <c r="H96" s="33">
        <f t="shared" si="13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5">IF(C98=0,0,1-((C98-D98)/ABS(C98)))</f>
        <v>0</v>
      </c>
      <c r="F98" s="28">
        <v>0</v>
      </c>
      <c r="G98" s="28">
        <v>0</v>
      </c>
      <c r="H98" s="29">
        <f t="shared" ref="H98:H128" si="16">IF(F98=0,0,1-((F98-G98)/ABS(F98)))</f>
        <v>0</v>
      </c>
      <c r="I98" s="28">
        <v>0</v>
      </c>
      <c r="J98" s="28">
        <f t="shared" ref="J98:J128" si="17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5"/>
        <v>0</v>
      </c>
      <c r="F99" s="28">
        <v>0</v>
      </c>
      <c r="G99" s="28">
        <v>0</v>
      </c>
      <c r="H99" s="29">
        <f t="shared" si="16"/>
        <v>0</v>
      </c>
      <c r="I99" s="28">
        <v>0</v>
      </c>
      <c r="J99" s="28">
        <f t="shared" si="17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5"/>
        <v>0</v>
      </c>
      <c r="F100" s="28">
        <v>0</v>
      </c>
      <c r="G100" s="28">
        <v>0</v>
      </c>
      <c r="H100" s="29">
        <f t="shared" si="16"/>
        <v>0</v>
      </c>
      <c r="I100" s="28">
        <v>0</v>
      </c>
      <c r="J100" s="28">
        <f t="shared" si="17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5"/>
        <v>0</v>
      </c>
      <c r="F101" s="28">
        <v>0</v>
      </c>
      <c r="G101" s="28">
        <v>0</v>
      </c>
      <c r="H101" s="29">
        <f t="shared" si="16"/>
        <v>0</v>
      </c>
      <c r="I101" s="28">
        <v>0</v>
      </c>
      <c r="J101" s="28">
        <f t="shared" si="17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5"/>
        <v>0</v>
      </c>
      <c r="F102" s="28">
        <v>0</v>
      </c>
      <c r="G102" s="28">
        <v>0</v>
      </c>
      <c r="H102" s="29">
        <f t="shared" si="16"/>
        <v>0</v>
      </c>
      <c r="I102" s="28">
        <v>0</v>
      </c>
      <c r="J102" s="28">
        <f t="shared" si="17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5"/>
        <v>0</v>
      </c>
      <c r="F103" s="28">
        <v>0</v>
      </c>
      <c r="G103" s="28">
        <v>0</v>
      </c>
      <c r="H103" s="29">
        <f t="shared" si="16"/>
        <v>0</v>
      </c>
      <c r="I103" s="28">
        <v>0</v>
      </c>
      <c r="J103" s="28">
        <f t="shared" si="17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5"/>
        <v>0</v>
      </c>
      <c r="F104" s="28">
        <v>0</v>
      </c>
      <c r="G104" s="28">
        <v>0</v>
      </c>
      <c r="H104" s="29">
        <f t="shared" si="16"/>
        <v>0</v>
      </c>
      <c r="I104" s="28">
        <v>0</v>
      </c>
      <c r="J104" s="28">
        <f t="shared" si="17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5"/>
        <v>0</v>
      </c>
      <c r="F105" s="28">
        <v>0</v>
      </c>
      <c r="G105" s="28">
        <v>0</v>
      </c>
      <c r="H105" s="29">
        <f t="shared" si="16"/>
        <v>0</v>
      </c>
      <c r="I105" s="28">
        <v>0</v>
      </c>
      <c r="J105" s="28">
        <f t="shared" si="17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5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5"/>
        <v>0</v>
      </c>
      <c r="F107" s="28">
        <v>0</v>
      </c>
      <c r="G107" s="28">
        <v>0</v>
      </c>
      <c r="H107" s="29">
        <f t="shared" si="16"/>
        <v>0</v>
      </c>
      <c r="I107" s="28">
        <v>0</v>
      </c>
      <c r="J107" s="28">
        <f t="shared" si="17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5"/>
        <v>0</v>
      </c>
      <c r="F108" s="28">
        <v>0</v>
      </c>
      <c r="G108" s="28">
        <v>0</v>
      </c>
      <c r="H108" s="29">
        <f t="shared" si="16"/>
        <v>0</v>
      </c>
      <c r="I108" s="28">
        <v>0</v>
      </c>
      <c r="J108" s="28">
        <f t="shared" si="17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5"/>
        <v>0</v>
      </c>
      <c r="F109" s="28">
        <v>0</v>
      </c>
      <c r="G109" s="28">
        <v>0</v>
      </c>
      <c r="H109" s="29">
        <f t="shared" si="16"/>
        <v>0</v>
      </c>
      <c r="I109" s="28">
        <v>0</v>
      </c>
      <c r="J109" s="28">
        <f t="shared" si="17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5"/>
        <v>0</v>
      </c>
      <c r="F110" s="28">
        <v>0</v>
      </c>
      <c r="G110" s="28">
        <v>0</v>
      </c>
      <c r="H110" s="29">
        <f t="shared" si="16"/>
        <v>0</v>
      </c>
      <c r="I110" s="28">
        <v>0</v>
      </c>
      <c r="J110" s="28">
        <f t="shared" si="17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5"/>
        <v>0</v>
      </c>
      <c r="F111" s="28">
        <v>0</v>
      </c>
      <c r="G111" s="28">
        <v>0</v>
      </c>
      <c r="H111" s="29">
        <f t="shared" si="16"/>
        <v>0</v>
      </c>
      <c r="I111" s="28">
        <v>0</v>
      </c>
      <c r="J111" s="28">
        <f t="shared" si="17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5"/>
        <v>0</v>
      </c>
      <c r="F112" s="28">
        <v>0</v>
      </c>
      <c r="G112" s="28">
        <v>0</v>
      </c>
      <c r="H112" s="29">
        <f t="shared" si="16"/>
        <v>0</v>
      </c>
      <c r="I112" s="28">
        <v>0</v>
      </c>
      <c r="J112" s="28">
        <f t="shared" si="17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5"/>
        <v>0</v>
      </c>
      <c r="F113" s="28">
        <v>0</v>
      </c>
      <c r="G113" s="28">
        <v>0</v>
      </c>
      <c r="H113" s="29">
        <f t="shared" si="16"/>
        <v>0</v>
      </c>
      <c r="I113" s="28">
        <v>0</v>
      </c>
      <c r="J113" s="28">
        <f t="shared" si="17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5"/>
        <v>0</v>
      </c>
      <c r="F115" s="28">
        <v>0</v>
      </c>
      <c r="G115" s="28">
        <v>0</v>
      </c>
      <c r="H115" s="29">
        <f t="shared" si="16"/>
        <v>0</v>
      </c>
      <c r="I115" s="28">
        <v>0</v>
      </c>
      <c r="J115" s="28">
        <f t="shared" si="17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5"/>
        <v>0</v>
      </c>
      <c r="F116" s="28">
        <v>0</v>
      </c>
      <c r="G116" s="28">
        <v>0</v>
      </c>
      <c r="H116" s="29">
        <f t="shared" si="16"/>
        <v>0</v>
      </c>
      <c r="I116" s="28">
        <v>0</v>
      </c>
      <c r="J116" s="28">
        <f t="shared" si="17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5"/>
        <v>0</v>
      </c>
      <c r="F117" s="28">
        <v>0</v>
      </c>
      <c r="G117" s="28">
        <v>0</v>
      </c>
      <c r="H117" s="29">
        <f t="shared" si="16"/>
        <v>0</v>
      </c>
      <c r="I117" s="28">
        <v>0</v>
      </c>
      <c r="J117" s="28">
        <f t="shared" si="17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5"/>
        <v>0</v>
      </c>
      <c r="F118" s="28">
        <v>0</v>
      </c>
      <c r="G118" s="28">
        <v>0</v>
      </c>
      <c r="H118" s="29">
        <f t="shared" si="16"/>
        <v>0</v>
      </c>
      <c r="I118" s="28">
        <v>0</v>
      </c>
      <c r="J118" s="28">
        <f t="shared" si="17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5"/>
        <v>0</v>
      </c>
      <c r="F119" s="28">
        <v>0</v>
      </c>
      <c r="G119" s="28">
        <v>0</v>
      </c>
      <c r="H119" s="29">
        <f t="shared" si="16"/>
        <v>0</v>
      </c>
      <c r="I119" s="28">
        <v>0</v>
      </c>
      <c r="J119" s="28">
        <f t="shared" si="17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5"/>
        <v>0</v>
      </c>
      <c r="F120" s="28">
        <v>0</v>
      </c>
      <c r="G120" s="28">
        <v>0</v>
      </c>
      <c r="H120" s="29">
        <f t="shared" si="16"/>
        <v>0</v>
      </c>
      <c r="I120" s="28">
        <v>0</v>
      </c>
      <c r="J120" s="28">
        <f t="shared" si="17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5"/>
        <v>0</v>
      </c>
      <c r="F122" s="28">
        <v>0</v>
      </c>
      <c r="G122" s="28">
        <v>0</v>
      </c>
      <c r="H122" s="29">
        <f t="shared" si="16"/>
        <v>0</v>
      </c>
      <c r="I122" s="28">
        <v>0</v>
      </c>
      <c r="J122" s="28">
        <f t="shared" si="17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5"/>
        <v>0</v>
      </c>
      <c r="F123" s="28">
        <v>0</v>
      </c>
      <c r="G123" s="28">
        <v>0</v>
      </c>
      <c r="H123" s="29">
        <f t="shared" si="16"/>
        <v>0</v>
      </c>
      <c r="I123" s="28">
        <v>0</v>
      </c>
      <c r="J123" s="28">
        <f t="shared" si="17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5"/>
        <v>0</v>
      </c>
      <c r="F128" s="28">
        <v>0</v>
      </c>
      <c r="G128" s="28">
        <v>0</v>
      </c>
      <c r="H128" s="29">
        <f t="shared" si="16"/>
        <v>0</v>
      </c>
      <c r="I128" s="28">
        <v>0</v>
      </c>
      <c r="J128" s="28">
        <f t="shared" si="17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18">IF(C131=0,0,1-((C131-D131)/ABS(C131)))</f>
        <v>0</v>
      </c>
      <c r="F131" s="28">
        <v>0</v>
      </c>
      <c r="G131" s="28">
        <v>0</v>
      </c>
      <c r="H131" s="29">
        <f t="shared" ref="H131:H137" si="19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10677</v>
      </c>
      <c r="D132" s="28">
        <v>10417.98</v>
      </c>
      <c r="E132" s="29">
        <f t="shared" si="18"/>
        <v>0.97574037651025569</v>
      </c>
      <c r="F132" s="28">
        <v>53436</v>
      </c>
      <c r="G132" s="28">
        <v>49808.976000000002</v>
      </c>
      <c r="H132" s="29">
        <f t="shared" si="19"/>
        <v>0.93212396137435438</v>
      </c>
      <c r="I132" s="28">
        <v>129268</v>
      </c>
      <c r="J132" s="28">
        <f>+I132-G132</f>
        <v>79459.024000000005</v>
      </c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18"/>
        <v>0</v>
      </c>
      <c r="F133" s="28">
        <v>0</v>
      </c>
      <c r="G133" s="28">
        <v>0</v>
      </c>
      <c r="H133" s="29">
        <f t="shared" si="19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10677</v>
      </c>
      <c r="D134" s="32">
        <f>SUM(D131:D133)</f>
        <v>10417.98</v>
      </c>
      <c r="E134" s="33">
        <f t="shared" si="18"/>
        <v>0.97574037651025569</v>
      </c>
      <c r="F134" s="32">
        <f>SUM(F131:F133)</f>
        <v>53436</v>
      </c>
      <c r="G134" s="32">
        <f>SUM(G131:G133)</f>
        <v>49808.976000000002</v>
      </c>
      <c r="H134" s="33">
        <f t="shared" si="19"/>
        <v>0.93212396137435438</v>
      </c>
      <c r="I134" s="32">
        <f>SUM(I131:I133)</f>
        <v>129268</v>
      </c>
      <c r="J134" s="32">
        <f>SUM(J131:J133)</f>
        <v>79459.024000000005</v>
      </c>
    </row>
    <row r="135" spans="1:10" x14ac:dyDescent="0.3">
      <c r="B135" s="24" t="s">
        <v>239</v>
      </c>
      <c r="C135" s="32">
        <f>+C96+C129+C134</f>
        <v>10677</v>
      </c>
      <c r="D135" s="32">
        <f>+D134+D129+D96</f>
        <v>10417.98</v>
      </c>
      <c r="E135" s="33">
        <f t="shared" si="18"/>
        <v>0.97574037651025569</v>
      </c>
      <c r="F135" s="32">
        <f>+F134+F129+F96</f>
        <v>53436</v>
      </c>
      <c r="G135" s="32">
        <f>+G134+G129+G96</f>
        <v>49808.976000000002</v>
      </c>
      <c r="H135" s="33">
        <f t="shared" si="19"/>
        <v>0.93212396137435438</v>
      </c>
      <c r="I135" s="32">
        <f>+I134+I129+I96</f>
        <v>129268</v>
      </c>
      <c r="J135" s="32">
        <f>+J96+J129+J134</f>
        <v>79459.024000000005</v>
      </c>
    </row>
    <row r="136" spans="1:10" x14ac:dyDescent="0.3">
      <c r="B136" s="24" t="s">
        <v>240</v>
      </c>
      <c r="C136" s="32">
        <f>+C135+C87</f>
        <v>54590</v>
      </c>
      <c r="D136" s="32">
        <f>+D135+D87</f>
        <v>54581.239109999995</v>
      </c>
      <c r="E136" s="33">
        <f t="shared" si="18"/>
        <v>0.9998395147462904</v>
      </c>
      <c r="F136" s="32">
        <f>+F135+F87</f>
        <v>275983</v>
      </c>
      <c r="G136" s="32">
        <f>+G135+G87</f>
        <v>247820.01325999998</v>
      </c>
      <c r="H136" s="33">
        <f t="shared" si="19"/>
        <v>0.89795390752328941</v>
      </c>
      <c r="I136" s="32">
        <f>+I135+I87</f>
        <v>651367</v>
      </c>
      <c r="J136" s="32">
        <f>+J135+J87</f>
        <v>403546.98673999996</v>
      </c>
    </row>
    <row r="137" spans="1:10" x14ac:dyDescent="0.3">
      <c r="B137" s="24" t="s">
        <v>241</v>
      </c>
      <c r="C137" s="32">
        <f>+C34-C136</f>
        <v>522</v>
      </c>
      <c r="D137" s="32">
        <f>+D34-D136</f>
        <v>-20028.596420000002</v>
      </c>
      <c r="E137" s="33">
        <f t="shared" si="18"/>
        <v>-38.368958659003837</v>
      </c>
      <c r="F137" s="32">
        <f>+F34-F136</f>
        <v>-9131</v>
      </c>
      <c r="G137" s="32">
        <f>+G34-G136</f>
        <v>1150.7959100000444</v>
      </c>
      <c r="H137" s="33">
        <f t="shared" si="19"/>
        <v>2.1260317500821424</v>
      </c>
      <c r="I137" s="32">
        <f>+I34-I136</f>
        <v>35895</v>
      </c>
      <c r="J137" s="32">
        <f>+J34-J136</f>
        <v>34744.204089999956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0">IF(C140=0,0,1-((C140-D140)/ABS(C140)))</f>
        <v>0</v>
      </c>
      <c r="F140" s="28">
        <v>0</v>
      </c>
      <c r="G140" s="28">
        <v>0</v>
      </c>
      <c r="H140" s="29">
        <f t="shared" ref="H140:H145" si="21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0"/>
        <v>0</v>
      </c>
      <c r="F141" s="28">
        <v>0</v>
      </c>
      <c r="G141" s="28">
        <v>0</v>
      </c>
      <c r="H141" s="29">
        <f t="shared" si="21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0</v>
      </c>
      <c r="E142" s="29">
        <f t="shared" si="20"/>
        <v>0</v>
      </c>
      <c r="F142" s="28">
        <v>0</v>
      </c>
      <c r="G142" s="28">
        <v>1E-3</v>
      </c>
      <c r="H142" s="29">
        <f t="shared" si="21"/>
        <v>0</v>
      </c>
      <c r="I142" s="28">
        <v>0</v>
      </c>
      <c r="J142" s="28">
        <f>+I142-G142</f>
        <v>-1E-3</v>
      </c>
    </row>
    <row r="143" spans="1:10" x14ac:dyDescent="0.3">
      <c r="A143" s="57" t="s">
        <v>376</v>
      </c>
      <c r="B143" s="27" t="s">
        <v>251</v>
      </c>
      <c r="C143" s="28">
        <v>18</v>
      </c>
      <c r="D143" s="28">
        <v>2.1379999999999999</v>
      </c>
      <c r="E143" s="29">
        <f t="shared" si="20"/>
        <v>0.11877777777777776</v>
      </c>
      <c r="F143" s="28">
        <v>90</v>
      </c>
      <c r="G143" s="28">
        <v>156.53948</v>
      </c>
      <c r="H143" s="29">
        <f t="shared" si="21"/>
        <v>1.7393275555555556</v>
      </c>
      <c r="I143" s="28">
        <v>216</v>
      </c>
      <c r="J143" s="28">
        <f>+I143-G143</f>
        <v>59.460520000000002</v>
      </c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0"/>
        <v>0</v>
      </c>
      <c r="F144" s="28">
        <v>0</v>
      </c>
      <c r="G144" s="28">
        <v>0</v>
      </c>
      <c r="H144" s="29">
        <f t="shared" si="21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18</v>
      </c>
      <c r="D145" s="32">
        <f>SUM(D140:D144)</f>
        <v>2.1379999999999999</v>
      </c>
      <c r="E145" s="33">
        <f t="shared" si="20"/>
        <v>0.11877777777777776</v>
      </c>
      <c r="F145" s="32">
        <f>SUM(F140:F144)</f>
        <v>90</v>
      </c>
      <c r="G145" s="32">
        <f>SUM(G140:G144)</f>
        <v>156.54048</v>
      </c>
      <c r="H145" s="33">
        <f t="shared" si="21"/>
        <v>1.7393386666666668</v>
      </c>
      <c r="I145" s="32">
        <f>SUM(I140:I144)</f>
        <v>216</v>
      </c>
      <c r="J145" s="32">
        <f>SUM(J140:J144)</f>
        <v>59.459520000000005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0</v>
      </c>
      <c r="E147" s="29">
        <f t="shared" ref="E147:E152" si="22">IF(C147=0,0,1-((C147-D147)/ABS(C147)))</f>
        <v>0</v>
      </c>
      <c r="F147" s="28">
        <v>0</v>
      </c>
      <c r="G147" s="28">
        <v>2543.9793199999999</v>
      </c>
      <c r="H147" s="29">
        <f t="shared" ref="H147:H152" si="23">IF(F147=0,0,1-((F147-G147)/ABS(F147)))</f>
        <v>0</v>
      </c>
      <c r="I147" s="28">
        <v>0</v>
      </c>
      <c r="J147" s="28">
        <f>+I147-G147</f>
        <v>-2543.9793199999999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2"/>
        <v>0</v>
      </c>
      <c r="F148" s="28">
        <v>0</v>
      </c>
      <c r="G148" s="28">
        <v>0</v>
      </c>
      <c r="H148" s="29">
        <f t="shared" si="23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7</v>
      </c>
      <c r="E149" s="29">
        <f t="shared" si="22"/>
        <v>0</v>
      </c>
      <c r="F149" s="28">
        <v>0</v>
      </c>
      <c r="G149" s="28">
        <v>24</v>
      </c>
      <c r="H149" s="29">
        <f t="shared" si="23"/>
        <v>0</v>
      </c>
      <c r="I149" s="28">
        <v>0</v>
      </c>
      <c r="J149" s="28">
        <f>+I149-G149</f>
        <v>-24</v>
      </c>
    </row>
    <row r="150" spans="1:10" x14ac:dyDescent="0.3">
      <c r="A150" s="57" t="s">
        <v>381</v>
      </c>
      <c r="B150" s="27" t="s">
        <v>263</v>
      </c>
      <c r="C150" s="28">
        <v>1608</v>
      </c>
      <c r="D150" s="28">
        <v>1492.5360000000001</v>
      </c>
      <c r="E150" s="29">
        <f t="shared" si="22"/>
        <v>0.92819402985074628</v>
      </c>
      <c r="F150" s="28">
        <v>7745</v>
      </c>
      <c r="G150" s="28">
        <v>6861.4249400000008</v>
      </c>
      <c r="H150" s="29">
        <f t="shared" si="23"/>
        <v>0.88591671271788264</v>
      </c>
      <c r="I150" s="28">
        <v>19033</v>
      </c>
      <c r="J150" s="28">
        <f>+I150-G150</f>
        <v>12171.575059999999</v>
      </c>
    </row>
    <row r="151" spans="1:10" x14ac:dyDescent="0.3">
      <c r="B151" s="24" t="s">
        <v>264</v>
      </c>
      <c r="C151" s="32">
        <f>SUM(C147:C150)</f>
        <v>1608</v>
      </c>
      <c r="D151" s="32">
        <f>SUM(D147:D150)</f>
        <v>1499.5360000000001</v>
      </c>
      <c r="E151" s="33">
        <f t="shared" si="22"/>
        <v>0.93254726368159213</v>
      </c>
      <c r="F151" s="32">
        <f>SUM(F147:F150)</f>
        <v>7745</v>
      </c>
      <c r="G151" s="32">
        <f>SUM(G147:G150)</f>
        <v>9429.4042600000012</v>
      </c>
      <c r="H151" s="33">
        <f t="shared" si="23"/>
        <v>1.2174827966429955</v>
      </c>
      <c r="I151" s="32">
        <f>SUM(I147:I150)</f>
        <v>19033</v>
      </c>
      <c r="J151" s="32">
        <f>SUM(J147:J150)</f>
        <v>9603.5957399999988</v>
      </c>
    </row>
    <row r="152" spans="1:10" x14ac:dyDescent="0.3">
      <c r="B152" s="24" t="s">
        <v>265</v>
      </c>
      <c r="C152" s="32">
        <f>+C137+C145-C151</f>
        <v>-1068</v>
      </c>
      <c r="D152" s="32">
        <f>+D137+D145-D151</f>
        <v>-21525.994420000003</v>
      </c>
      <c r="E152" s="33">
        <f t="shared" si="22"/>
        <v>-18.155425486891389</v>
      </c>
      <c r="F152" s="32">
        <f>+F137+F145-F151</f>
        <v>-16786</v>
      </c>
      <c r="G152" s="32">
        <f>+G137+G145-G151</f>
        <v>-8122.0678699999571</v>
      </c>
      <c r="H152" s="33">
        <f t="shared" si="23"/>
        <v>1.516140362802338</v>
      </c>
      <c r="I152" s="32">
        <f>+I137+I145-I151</f>
        <v>17078</v>
      </c>
      <c r="J152" s="32">
        <f>+J137+J145-J151</f>
        <v>25200.067869999955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-1068</v>
      </c>
      <c r="D156" s="46">
        <f>+D152-D155</f>
        <v>-21525.994420000003</v>
      </c>
      <c r="E156" s="47">
        <f>IF(C156=0,0,1-((C156-D156)/ABS(C156)))</f>
        <v>-18.155425486891389</v>
      </c>
      <c r="F156" s="46">
        <f>+F152-F155</f>
        <v>-16786</v>
      </c>
      <c r="G156" s="46">
        <f>+G152-G155</f>
        <v>-8122.0678699999571</v>
      </c>
      <c r="H156" s="47">
        <f>IF(F156=0,0,1-((F156-G156)/ABS(F156)))</f>
        <v>1.516140362802338</v>
      </c>
      <c r="I156" s="46">
        <f>+I152-I155</f>
        <v>17078</v>
      </c>
      <c r="J156" s="46">
        <f>+J152-J155</f>
        <v>25200.067869999955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3594</v>
      </c>
      <c r="D160" s="32">
        <f>+D137+D46+D66+D94+D95</f>
        <v>-17946.054460000003</v>
      </c>
      <c r="E160" s="29">
        <f>IF(C160=0,0,1-((C160-D160)/ABS(C160)))</f>
        <v>-4.993337356705621</v>
      </c>
      <c r="F160" s="32">
        <f>+F137+F46+F66+F94+F95</f>
        <v>5776</v>
      </c>
      <c r="G160" s="32">
        <f>+G137+G46+G66+G94+G95</f>
        <v>11441.338980000044</v>
      </c>
      <c r="H160" s="29">
        <f>IF(F160=0,0,1-((F160-G160)/ABS(F160)))</f>
        <v>1.9808412361495922</v>
      </c>
      <c r="I160" s="32">
        <f>+I137+I46+I66+I94+I95</f>
        <v>71691</v>
      </c>
      <c r="J160" s="32">
        <f>+J137+J46+J66+J94+J95</f>
        <v>60249.661019999956</v>
      </c>
    </row>
    <row r="161" spans="1:10" x14ac:dyDescent="0.3">
      <c r="A161" s="6"/>
      <c r="B161" s="24" t="s">
        <v>272</v>
      </c>
      <c r="C161" s="32">
        <f>+C41+C58+C90+C91+C98+C100</f>
        <v>16917</v>
      </c>
      <c r="D161" s="32">
        <f>+D41+D58+D90+D91+D98+D100</f>
        <v>16234.913</v>
      </c>
      <c r="E161" s="29">
        <f>IF(C161=0,0,1-((C161-D161)/ABS(C161)))</f>
        <v>0.95968038068215411</v>
      </c>
      <c r="F161" s="32">
        <f>+F41+F58+F90+F91+F98+F100</f>
        <v>88985</v>
      </c>
      <c r="G161" s="32">
        <f>+G41+G58+G90+G91+G98+G100</f>
        <v>78683.385999999999</v>
      </c>
      <c r="H161" s="29">
        <f>IF(F161=0,0,1-((F161-G161)/ABS(F161)))</f>
        <v>0.88423201663201656</v>
      </c>
      <c r="I161" s="32">
        <f>+I41+I58+I90+I91+I98+I100</f>
        <v>204417</v>
      </c>
      <c r="J161" s="32">
        <f>+J41+J58+J90+J91+J98+J100</f>
        <v>125733.614</v>
      </c>
    </row>
    <row r="162" spans="1:10" x14ac:dyDescent="0.3">
      <c r="A162" s="6"/>
      <c r="B162" s="24" t="s">
        <v>273</v>
      </c>
      <c r="C162" s="32">
        <f>+C42+C59+C92+C99+C101</f>
        <v>7622</v>
      </c>
      <c r="D162" s="32">
        <f>+D42+D59+D92+D99+D101</f>
        <v>7183.7330000000002</v>
      </c>
      <c r="E162" s="29">
        <f>IF(C162=0,0,1-((C162-D162)/ABS(C162)))</f>
        <v>0.94249973760167938</v>
      </c>
      <c r="F162" s="32">
        <f>+F42+F59+F92+F99+F101</f>
        <v>40049</v>
      </c>
      <c r="G162" s="32">
        <f>+G42+G59+G92+G99+G101</f>
        <v>37994.968000000001</v>
      </c>
      <c r="H162" s="29">
        <f>IF(F162=0,0,1-((F162-G162)/ABS(F162)))</f>
        <v>0.94871202776598673</v>
      </c>
      <c r="I162" s="32">
        <f>+I42+I59+I92+I99+I101</f>
        <v>93523</v>
      </c>
      <c r="J162" s="32">
        <f>+J42+J59+J92+J99+J101</f>
        <v>55528.031999999999</v>
      </c>
    </row>
    <row r="163" spans="1:10" x14ac:dyDescent="0.3">
      <c r="A163" s="6"/>
      <c r="B163" s="24" t="s">
        <v>274</v>
      </c>
      <c r="C163" s="32">
        <f>+C161+C162</f>
        <v>24539</v>
      </c>
      <c r="D163" s="32">
        <f>+D161+D162</f>
        <v>23418.646000000001</v>
      </c>
      <c r="E163" s="29">
        <f>IF(C163=0,0,1-((C163-D163)/ABS(C163)))</f>
        <v>0.95434394229593711</v>
      </c>
      <c r="F163" s="32">
        <f>+F161+F162</f>
        <v>129034</v>
      </c>
      <c r="G163" s="32">
        <f>+G161+G162</f>
        <v>116678.35399999999</v>
      </c>
      <c r="H163" s="29">
        <f>IF(F163=0,0,1-((F163-G163)/ABS(F163)))</f>
        <v>0.90424503619201135</v>
      </c>
      <c r="I163" s="32">
        <f>+I161+I162</f>
        <v>297940</v>
      </c>
      <c r="J163" s="32">
        <f>+J161+J162</f>
        <v>181261.64600000001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6B24-3784-4B8D-A6E4-4D206F0AE477}">
  <dimension ref="A1:K284"/>
  <sheetViews>
    <sheetView showGridLines="0" topLeftCell="A2" zoomScaleNormal="100" workbookViewId="0">
      <pane xSplit="2" ySplit="5" topLeftCell="C135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A92" sqref="A92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3" t="s">
        <v>394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395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64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/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63288</v>
      </c>
      <c r="D9" s="28">
        <v>55048.815000000002</v>
      </c>
      <c r="E9" s="29">
        <f>IF(C9=0,0,1-((C9-D9)/ABS(C9)))</f>
        <v>0.86981441979522189</v>
      </c>
      <c r="F9" s="28">
        <v>329408</v>
      </c>
      <c r="G9" s="28">
        <v>328472.30800000002</v>
      </c>
      <c r="H9" s="29">
        <f t="shared" ref="H9:H19" si="0">IF(F9=0,0,1-((F9-G9)/ABS(F9)))</f>
        <v>0.99715947396541682</v>
      </c>
      <c r="I9" s="28">
        <v>783463</v>
      </c>
      <c r="J9" s="28">
        <f>+I9-G9</f>
        <v>454990.69199999998</v>
      </c>
    </row>
    <row r="10" spans="1:11" x14ac:dyDescent="0.3">
      <c r="A10" s="65" t="s">
        <v>278</v>
      </c>
      <c r="B10" s="27" t="s">
        <v>17</v>
      </c>
      <c r="C10" s="28">
        <v>11512</v>
      </c>
      <c r="D10" s="28">
        <v>715</v>
      </c>
      <c r="E10" s="29">
        <f>IF(C10=0,0,1-((C10-D10)/ABS(C10)))</f>
        <v>6.2109103544127908E-2</v>
      </c>
      <c r="F10" s="28">
        <v>46048</v>
      </c>
      <c r="G10" s="28">
        <v>5993.6869999999999</v>
      </c>
      <c r="H10" s="29">
        <f t="shared" si="0"/>
        <v>0.13016172255038216</v>
      </c>
      <c r="I10" s="28">
        <v>104653</v>
      </c>
      <c r="J10" s="28">
        <f t="shared" ref="J10:J19" si="1">+I10-G10</f>
        <v>98659.312999999995</v>
      </c>
    </row>
    <row r="11" spans="1:11" x14ac:dyDescent="0.3">
      <c r="A11" s="65" t="s">
        <v>279</v>
      </c>
      <c r="B11" s="27" t="s">
        <v>19</v>
      </c>
      <c r="C11" s="28">
        <v>6411</v>
      </c>
      <c r="D11" s="28">
        <v>4358.2150000000001</v>
      </c>
      <c r="E11" s="29">
        <f t="shared" ref="E11:E20" si="2">IF(C11=0,0,1-((C11-D11)/ABS(C11)))</f>
        <v>0.67980268288878487</v>
      </c>
      <c r="F11" s="28">
        <v>36918</v>
      </c>
      <c r="G11" s="28">
        <v>30632.573</v>
      </c>
      <c r="H11" s="29">
        <f t="shared" si="0"/>
        <v>0.82974627552955194</v>
      </c>
      <c r="I11" s="28">
        <v>90325</v>
      </c>
      <c r="J11" s="28">
        <f t="shared" si="1"/>
        <v>59692.426999999996</v>
      </c>
    </row>
    <row r="12" spans="1:11" x14ac:dyDescent="0.3">
      <c r="A12" s="65" t="s">
        <v>280</v>
      </c>
      <c r="B12" s="27" t="s">
        <v>21</v>
      </c>
      <c r="C12" s="28">
        <v>17070</v>
      </c>
      <c r="D12" s="28">
        <v>14019.91</v>
      </c>
      <c r="E12" s="29">
        <f t="shared" si="2"/>
        <v>0.82131868775629757</v>
      </c>
      <c r="F12" s="28">
        <v>70033</v>
      </c>
      <c r="G12" s="28">
        <v>63781.857000000004</v>
      </c>
      <c r="H12" s="29">
        <f t="shared" si="0"/>
        <v>0.91074003683977556</v>
      </c>
      <c r="I12" s="28">
        <v>205725</v>
      </c>
      <c r="J12" s="28">
        <f>+I12-G12</f>
        <v>141943.14299999998</v>
      </c>
    </row>
    <row r="13" spans="1:11" x14ac:dyDescent="0.3">
      <c r="A13" s="65" t="s">
        <v>281</v>
      </c>
      <c r="B13" s="27" t="s">
        <v>23</v>
      </c>
      <c r="C13" s="28">
        <v>6207</v>
      </c>
      <c r="D13" s="28">
        <v>0</v>
      </c>
      <c r="E13" s="29">
        <f t="shared" si="2"/>
        <v>0</v>
      </c>
      <c r="F13" s="28">
        <v>24828</v>
      </c>
      <c r="G13" s="28">
        <v>0</v>
      </c>
      <c r="H13" s="29">
        <f t="shared" si="0"/>
        <v>0</v>
      </c>
      <c r="I13" s="28">
        <v>56426</v>
      </c>
      <c r="J13" s="28">
        <f t="shared" ref="J13" si="3">+I13-G13</f>
        <v>56426</v>
      </c>
      <c r="K13" s="30"/>
    </row>
    <row r="14" spans="1:11" x14ac:dyDescent="0.3">
      <c r="A14" s="65" t="s">
        <v>282</v>
      </c>
      <c r="B14" s="27" t="s">
        <v>25</v>
      </c>
      <c r="C14" s="28">
        <v>24397</v>
      </c>
      <c r="D14" s="28">
        <v>0</v>
      </c>
      <c r="E14" s="29">
        <f t="shared" si="2"/>
        <v>0</v>
      </c>
      <c r="F14" s="28">
        <v>97588</v>
      </c>
      <c r="G14" s="28">
        <v>2496</v>
      </c>
      <c r="H14" s="29">
        <f t="shared" si="0"/>
        <v>2.5576915194491123E-2</v>
      </c>
      <c r="I14" s="28">
        <v>221789</v>
      </c>
      <c r="J14" s="28">
        <f t="shared" si="1"/>
        <v>219293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52</v>
      </c>
      <c r="D16" s="28">
        <v>0</v>
      </c>
      <c r="E16" s="29">
        <f>IF(C16=0,0,1-((C16-D16)/ABS(C16)))</f>
        <v>0</v>
      </c>
      <c r="F16" s="28">
        <v>172</v>
      </c>
      <c r="G16" s="28">
        <v>0</v>
      </c>
      <c r="H16" s="29">
        <f>IF(F16=0,0,1-((F16-G16)/ABS(F16)))</f>
        <v>0</v>
      </c>
      <c r="I16" s="28">
        <v>206</v>
      </c>
      <c r="J16" s="28">
        <f>+I16-G16</f>
        <v>206</v>
      </c>
    </row>
    <row r="17" spans="1:10" x14ac:dyDescent="0.3">
      <c r="A17" s="65" t="s">
        <v>284</v>
      </c>
      <c r="B17" s="27" t="s">
        <v>31</v>
      </c>
      <c r="C17" s="28">
        <v>23783</v>
      </c>
      <c r="D17" s="28">
        <v>17524.739000000001</v>
      </c>
      <c r="E17" s="29">
        <f t="shared" si="2"/>
        <v>0.73685989992852041</v>
      </c>
      <c r="F17" s="28">
        <v>114719</v>
      </c>
      <c r="G17" s="28">
        <v>89458.191000000006</v>
      </c>
      <c r="H17" s="29">
        <f t="shared" si="0"/>
        <v>0.77980274409644434</v>
      </c>
      <c r="I17" s="28">
        <v>265334</v>
      </c>
      <c r="J17" s="28">
        <f t="shared" si="1"/>
        <v>175875.80900000001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342</v>
      </c>
      <c r="D19" s="28">
        <v>0</v>
      </c>
      <c r="E19" s="29">
        <f t="shared" si="2"/>
        <v>0</v>
      </c>
      <c r="F19" s="28">
        <v>863</v>
      </c>
      <c r="G19" s="28">
        <v>0</v>
      </c>
      <c r="H19" s="29">
        <f t="shared" si="0"/>
        <v>0</v>
      </c>
      <c r="I19" s="28">
        <v>5569</v>
      </c>
      <c r="J19" s="28">
        <f t="shared" si="1"/>
        <v>5569</v>
      </c>
    </row>
    <row r="20" spans="1:10" x14ac:dyDescent="0.3">
      <c r="B20" s="24" t="s">
        <v>13</v>
      </c>
      <c r="C20" s="32">
        <f>SUM(C9:C19)</f>
        <v>153062</v>
      </c>
      <c r="D20" s="32">
        <f>SUM(D9:D19)</f>
        <v>91666.679000000004</v>
      </c>
      <c r="E20" s="33">
        <f t="shared" si="2"/>
        <v>0.59888593511126209</v>
      </c>
      <c r="F20" s="32">
        <f>SUM(F9:F19)</f>
        <v>720577</v>
      </c>
      <c r="G20" s="32">
        <f>SUM(G9:G19)</f>
        <v>520834.61599999998</v>
      </c>
      <c r="H20" s="33">
        <f>IF(F20=0,0,1-((F20-G20)/ABS(F20)))</f>
        <v>0.72280216548682508</v>
      </c>
      <c r="I20" s="32">
        <f>SUM(I9:I19)</f>
        <v>1733490</v>
      </c>
      <c r="J20" s="32">
        <f>SUM(J9:J19)</f>
        <v>1212655.3840000001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t="15" customHeight="1" x14ac:dyDescent="0.3">
      <c r="B27" s="24" t="s">
        <v>44</v>
      </c>
      <c r="C27" s="32">
        <f>+C20+C25+C26</f>
        <v>153062</v>
      </c>
      <c r="D27" s="32">
        <f>+D20+D25+D26</f>
        <v>91666.679000000004</v>
      </c>
      <c r="E27" s="29">
        <f>IF(C27=0,0,1-((C27-D27)/ABS(C27)))</f>
        <v>0.59888593511126209</v>
      </c>
      <c r="F27" s="32">
        <f>+F20+F25+F26</f>
        <v>720577</v>
      </c>
      <c r="G27" s="32">
        <f>+G20+G25+G26</f>
        <v>520834.61599999998</v>
      </c>
      <c r="H27" s="29">
        <f>IF(F27=0,0,1-((F27-G27)/ABS(F27)))</f>
        <v>0.72280216548682508</v>
      </c>
      <c r="I27" s="32">
        <f>+I20+I25+I26</f>
        <v>1733490</v>
      </c>
      <c r="J27" s="32">
        <f>+J20+J25+J26</f>
        <v>1212655.3840000001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11710</v>
      </c>
      <c r="D29" s="28">
        <v>0</v>
      </c>
      <c r="E29" s="29">
        <f t="shared" ref="E29:E34" si="4">IF(C29=0,0,1-((C29-D29)/ABS(C29)))</f>
        <v>0</v>
      </c>
      <c r="F29" s="28">
        <v>46841</v>
      </c>
      <c r="G29" s="28">
        <v>1276.443</v>
      </c>
      <c r="H29" s="29">
        <f t="shared" ref="H29:H34" si="5">IF(F29=0,0,1-((F29-G29)/ABS(F29)))</f>
        <v>2.7250549732072304E-2</v>
      </c>
      <c r="I29" s="28">
        <v>106459</v>
      </c>
      <c r="J29" s="28">
        <f>+I29-G29</f>
        <v>105182.557</v>
      </c>
    </row>
    <row r="30" spans="1:10" x14ac:dyDescent="0.3">
      <c r="A30" s="57" t="s">
        <v>286</v>
      </c>
      <c r="B30" s="27" t="s">
        <v>49</v>
      </c>
      <c r="C30" s="28">
        <v>4534</v>
      </c>
      <c r="D30" s="28">
        <v>2923.1605</v>
      </c>
      <c r="E30" s="29">
        <f t="shared" si="4"/>
        <v>0.64472000441111599</v>
      </c>
      <c r="F30" s="28">
        <v>18699</v>
      </c>
      <c r="G30" s="28">
        <v>13389.533589999999</v>
      </c>
      <c r="H30" s="29">
        <f t="shared" si="5"/>
        <v>0.71605613080913411</v>
      </c>
      <c r="I30" s="28">
        <v>60959</v>
      </c>
      <c r="J30" s="28">
        <f>+I30-G30</f>
        <v>47569.466410000001</v>
      </c>
    </row>
    <row r="31" spans="1:10" x14ac:dyDescent="0.3">
      <c r="A31" s="57" t="s">
        <v>287</v>
      </c>
      <c r="B31" s="27" t="s">
        <v>51</v>
      </c>
      <c r="C31" s="28">
        <v>6632</v>
      </c>
      <c r="D31" s="28">
        <v>0</v>
      </c>
      <c r="E31" s="29">
        <f t="shared" si="4"/>
        <v>0</v>
      </c>
      <c r="F31" s="28">
        <v>26529</v>
      </c>
      <c r="G31" s="28">
        <v>127.646</v>
      </c>
      <c r="H31" s="29">
        <f t="shared" si="5"/>
        <v>4.8115647027781039E-3</v>
      </c>
      <c r="I31" s="28">
        <v>60295</v>
      </c>
      <c r="J31" s="28">
        <f>+I31-G31</f>
        <v>60167.353999999999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4"/>
        <v>0</v>
      </c>
      <c r="F32" s="28">
        <v>0</v>
      </c>
      <c r="G32" s="28">
        <v>0</v>
      </c>
      <c r="H32" s="29">
        <f t="shared" si="5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22876</v>
      </c>
      <c r="D33" s="32">
        <f>SUM(D29:D32)</f>
        <v>2923.1605</v>
      </c>
      <c r="E33" s="33">
        <f t="shared" si="4"/>
        <v>0.12778285102290599</v>
      </c>
      <c r="F33" s="32">
        <f>SUM(F29:F32)</f>
        <v>92069</v>
      </c>
      <c r="G33" s="32">
        <f>SUM(G29:G32)</f>
        <v>14793.622589999999</v>
      </c>
      <c r="H33" s="33">
        <f t="shared" si="5"/>
        <v>0.16067973574167205</v>
      </c>
      <c r="I33" s="32">
        <f>SUM(I29:I32)</f>
        <v>227713</v>
      </c>
      <c r="J33" s="32">
        <f>SUM(J29:J32)</f>
        <v>212919.37740999999</v>
      </c>
    </row>
    <row r="34" spans="1:10" x14ac:dyDescent="0.3">
      <c r="B34" s="24" t="s">
        <v>55</v>
      </c>
      <c r="C34" s="32">
        <f>+C27-C33</f>
        <v>130186</v>
      </c>
      <c r="D34" s="32">
        <f>+D27-D33</f>
        <v>88743.518500000006</v>
      </c>
      <c r="E34" s="33">
        <f t="shared" si="4"/>
        <v>0.68166714162813213</v>
      </c>
      <c r="F34" s="32">
        <f>+F27-F33</f>
        <v>628508</v>
      </c>
      <c r="G34" s="32">
        <f>+G27-G33</f>
        <v>506040.99341</v>
      </c>
      <c r="H34" s="33">
        <f t="shared" si="5"/>
        <v>0.80514646338630536</v>
      </c>
      <c r="I34" s="32">
        <f>+I27-I33</f>
        <v>1505777</v>
      </c>
      <c r="J34" s="32">
        <f>+J27-J33</f>
        <v>999736.00659000012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24</v>
      </c>
      <c r="D37" s="28">
        <v>0</v>
      </c>
      <c r="E37" s="29">
        <f>IF(C37=0,0,1-((C37-D37)/ABS(C37)))</f>
        <v>0</v>
      </c>
      <c r="F37" s="28">
        <v>120</v>
      </c>
      <c r="G37" s="28">
        <v>0</v>
      </c>
      <c r="H37" s="29">
        <f>IF(F37=0,0,1-((F37-G37)/ABS(F37)))</f>
        <v>0</v>
      </c>
      <c r="I37" s="28">
        <v>288</v>
      </c>
      <c r="J37" s="28">
        <f>+I37-G37</f>
        <v>288</v>
      </c>
    </row>
    <row r="38" spans="1:10" s="35" customFormat="1" x14ac:dyDescent="0.3">
      <c r="A38" s="67"/>
      <c r="B38" s="24" t="s">
        <v>60</v>
      </c>
      <c r="C38" s="40">
        <f>SUM(C37)</f>
        <v>24</v>
      </c>
      <c r="D38" s="40">
        <f>SUM(D37)</f>
        <v>0</v>
      </c>
      <c r="E38" s="29">
        <f>IF(C38=0,0,1-((C38-D38)/ABS(C38)))</f>
        <v>0</v>
      </c>
      <c r="F38" s="41">
        <f>SUM(F37)</f>
        <v>120</v>
      </c>
      <c r="G38" s="40">
        <f>SUM(G37)</f>
        <v>0</v>
      </c>
      <c r="H38" s="29">
        <f>IF(F38=0,0,1-((F38-G38)/ABS(F38)))</f>
        <v>0</v>
      </c>
      <c r="I38" s="41">
        <f>SUM(I37)</f>
        <v>288</v>
      </c>
      <c r="J38" s="41">
        <f>SUM(J37)</f>
        <v>288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10731</v>
      </c>
      <c r="D41" s="28">
        <v>7344.7889999999998</v>
      </c>
      <c r="E41" s="29">
        <f t="shared" ref="E41:E54" si="6">IF(C41=0,0,1-((C41-D41)/ABS(C41)))</f>
        <v>0.68444590438915287</v>
      </c>
      <c r="F41" s="28">
        <v>51643</v>
      </c>
      <c r="G41" s="28">
        <v>33078.627</v>
      </c>
      <c r="H41" s="29">
        <f t="shared" ref="H41:H54" si="7">IF(F41=0,0,1-((F41-G41)/ABS(F41)))</f>
        <v>0.64052489204732499</v>
      </c>
      <c r="I41" s="28">
        <v>123858</v>
      </c>
      <c r="J41" s="28">
        <f t="shared" ref="J41:J55" si="8">+I41-G41</f>
        <v>90779.372999999992</v>
      </c>
    </row>
    <row r="42" spans="1:10" x14ac:dyDescent="0.3">
      <c r="A42" s="68" t="s">
        <v>291</v>
      </c>
      <c r="B42" s="27" t="s">
        <v>65</v>
      </c>
      <c r="C42" s="28">
        <v>1701</v>
      </c>
      <c r="D42" s="28">
        <v>1568.924</v>
      </c>
      <c r="E42" s="29">
        <f t="shared" si="6"/>
        <v>0.9223539094650206</v>
      </c>
      <c r="F42" s="28">
        <v>8186</v>
      </c>
      <c r="G42" s="28">
        <v>6204.5640000000003</v>
      </c>
      <c r="H42" s="29">
        <f t="shared" si="7"/>
        <v>0.7579482042511605</v>
      </c>
      <c r="I42" s="28">
        <v>19634</v>
      </c>
      <c r="J42" s="28">
        <f t="shared" si="8"/>
        <v>13429.436</v>
      </c>
    </row>
    <row r="43" spans="1:10" x14ac:dyDescent="0.3">
      <c r="A43" s="57" t="s">
        <v>292</v>
      </c>
      <c r="B43" s="27" t="s">
        <v>67</v>
      </c>
      <c r="C43" s="28">
        <v>859</v>
      </c>
      <c r="D43" s="28">
        <v>782.82299999999998</v>
      </c>
      <c r="E43" s="29">
        <f t="shared" si="6"/>
        <v>0.91131897555296859</v>
      </c>
      <c r="F43" s="28">
        <v>4300</v>
      </c>
      <c r="G43" s="28">
        <v>4317.9979999999996</v>
      </c>
      <c r="H43" s="29">
        <f t="shared" si="7"/>
        <v>1.0041855813953486</v>
      </c>
      <c r="I43" s="28">
        <v>10438</v>
      </c>
      <c r="J43" s="28">
        <f t="shared" si="8"/>
        <v>6120.0020000000004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6"/>
        <v>0</v>
      </c>
      <c r="F44" s="28">
        <v>0</v>
      </c>
      <c r="G44" s="28">
        <v>0</v>
      </c>
      <c r="H44" s="29">
        <f t="shared" si="7"/>
        <v>0</v>
      </c>
      <c r="I44" s="28">
        <v>0</v>
      </c>
      <c r="J44" s="28">
        <f t="shared" si="8"/>
        <v>0</v>
      </c>
    </row>
    <row r="45" spans="1:10" x14ac:dyDescent="0.3">
      <c r="A45" s="65" t="s">
        <v>293</v>
      </c>
      <c r="B45" s="27" t="s">
        <v>71</v>
      </c>
      <c r="C45" s="28">
        <v>1137</v>
      </c>
      <c r="D45" s="28">
        <v>1310.008</v>
      </c>
      <c r="E45" s="29">
        <f t="shared" si="6"/>
        <v>1.1521618293755498</v>
      </c>
      <c r="F45" s="28">
        <v>5685</v>
      </c>
      <c r="G45" s="28">
        <v>5947.3270000000002</v>
      </c>
      <c r="H45" s="29">
        <f t="shared" si="7"/>
        <v>1.0461437115215479</v>
      </c>
      <c r="I45" s="28">
        <v>13644</v>
      </c>
      <c r="J45" s="28">
        <f t="shared" si="8"/>
        <v>7696.6729999999998</v>
      </c>
    </row>
    <row r="46" spans="1:10" x14ac:dyDescent="0.3">
      <c r="A46" s="57" t="s">
        <v>294</v>
      </c>
      <c r="B46" s="27" t="s">
        <v>73</v>
      </c>
      <c r="C46" s="28">
        <v>4095</v>
      </c>
      <c r="D46" s="28">
        <v>4443.5911999999998</v>
      </c>
      <c r="E46" s="29">
        <f t="shared" si="6"/>
        <v>1.0851260561660561</v>
      </c>
      <c r="F46" s="28">
        <v>19876</v>
      </c>
      <c r="G46" s="28">
        <v>22023.59908</v>
      </c>
      <c r="H46" s="29">
        <f t="shared" si="7"/>
        <v>1.1080498631515396</v>
      </c>
      <c r="I46" s="28">
        <v>47728</v>
      </c>
      <c r="J46" s="28">
        <f t="shared" si="8"/>
        <v>25704.40092</v>
      </c>
    </row>
    <row r="47" spans="1:10" x14ac:dyDescent="0.3">
      <c r="A47" s="57" t="s">
        <v>74</v>
      </c>
      <c r="B47" s="27" t="s">
        <v>75</v>
      </c>
      <c r="C47" s="28">
        <v>734</v>
      </c>
      <c r="D47" s="28">
        <v>182.45099999999999</v>
      </c>
      <c r="E47" s="29">
        <f t="shared" si="6"/>
        <v>0.24857084468664858</v>
      </c>
      <c r="F47" s="28">
        <v>3810</v>
      </c>
      <c r="G47" s="28">
        <v>1417.777</v>
      </c>
      <c r="H47" s="29">
        <f t="shared" si="7"/>
        <v>0.37211994750656174</v>
      </c>
      <c r="I47" s="28">
        <v>9563</v>
      </c>
      <c r="J47" s="28">
        <f t="shared" si="8"/>
        <v>8145.223</v>
      </c>
    </row>
    <row r="48" spans="1:10" x14ac:dyDescent="0.3">
      <c r="A48" s="57" t="s">
        <v>295</v>
      </c>
      <c r="B48" s="27" t="s">
        <v>77</v>
      </c>
      <c r="C48" s="28">
        <v>2742</v>
      </c>
      <c r="D48" s="28">
        <v>1871.9978799999999</v>
      </c>
      <c r="E48" s="29">
        <f t="shared" si="6"/>
        <v>0.68271257476294678</v>
      </c>
      <c r="F48" s="28">
        <v>10968</v>
      </c>
      <c r="G48" s="28">
        <v>7564.4634699999997</v>
      </c>
      <c r="H48" s="29">
        <f t="shared" si="7"/>
        <v>0.68968485320933626</v>
      </c>
      <c r="I48" s="28">
        <v>24927</v>
      </c>
      <c r="J48" s="28">
        <f t="shared" si="8"/>
        <v>17362.536530000001</v>
      </c>
    </row>
    <row r="49" spans="1:10" x14ac:dyDescent="0.3">
      <c r="A49" s="67">
        <v>5295950300</v>
      </c>
      <c r="B49" s="27" t="s">
        <v>79</v>
      </c>
      <c r="C49" s="28">
        <v>345</v>
      </c>
      <c r="D49" s="28">
        <v>88.150999999999996</v>
      </c>
      <c r="E49" s="29">
        <f t="shared" si="6"/>
        <v>0.25551014492753621</v>
      </c>
      <c r="F49" s="28">
        <v>1725</v>
      </c>
      <c r="G49" s="28">
        <v>249.42599999999999</v>
      </c>
      <c r="H49" s="29">
        <f t="shared" si="7"/>
        <v>0.14459478260869563</v>
      </c>
      <c r="I49" s="28">
        <v>4140</v>
      </c>
      <c r="J49" s="28">
        <f t="shared" si="8"/>
        <v>3890.5740000000001</v>
      </c>
    </row>
    <row r="50" spans="1:10" x14ac:dyDescent="0.3">
      <c r="A50" s="57" t="s">
        <v>296</v>
      </c>
      <c r="B50" s="27" t="s">
        <v>81</v>
      </c>
      <c r="C50" s="28">
        <v>1813</v>
      </c>
      <c r="D50" s="28">
        <v>2153.8780000000002</v>
      </c>
      <c r="E50" s="29">
        <f t="shared" si="6"/>
        <v>1.188018753447325</v>
      </c>
      <c r="F50" s="28">
        <v>7251</v>
      </c>
      <c r="G50" s="28">
        <v>4013.6849999999999</v>
      </c>
      <c r="H50" s="29">
        <f t="shared" si="7"/>
        <v>0.55353537443111289</v>
      </c>
      <c r="I50" s="28">
        <v>16478</v>
      </c>
      <c r="J50" s="28">
        <f t="shared" si="8"/>
        <v>12464.315000000001</v>
      </c>
    </row>
    <row r="51" spans="1:10" x14ac:dyDescent="0.3">
      <c r="A51" s="65" t="s">
        <v>297</v>
      </c>
      <c r="B51" s="27" t="s">
        <v>83</v>
      </c>
      <c r="C51" s="28">
        <v>626</v>
      </c>
      <c r="D51" s="28">
        <v>686.88</v>
      </c>
      <c r="E51" s="29">
        <f t="shared" si="6"/>
        <v>1.0972523961661342</v>
      </c>
      <c r="F51" s="28">
        <v>3130</v>
      </c>
      <c r="G51" s="28">
        <v>4223.7150000000001</v>
      </c>
      <c r="H51" s="29">
        <f t="shared" si="7"/>
        <v>1.349429712460064</v>
      </c>
      <c r="I51" s="28">
        <v>7512</v>
      </c>
      <c r="J51" s="28">
        <f t="shared" si="8"/>
        <v>3288.2849999999999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6"/>
        <v>0</v>
      </c>
      <c r="F52" s="28">
        <v>0</v>
      </c>
      <c r="G52" s="28">
        <v>0</v>
      </c>
      <c r="H52" s="29">
        <f t="shared" si="7"/>
        <v>0</v>
      </c>
      <c r="I52" s="28">
        <v>0</v>
      </c>
      <c r="J52" s="28">
        <f t="shared" si="8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6"/>
        <v>0</v>
      </c>
      <c r="F53" s="28">
        <v>0</v>
      </c>
      <c r="G53" s="28">
        <v>0</v>
      </c>
      <c r="H53" s="29">
        <f t="shared" si="7"/>
        <v>0</v>
      </c>
      <c r="I53" s="28">
        <v>0</v>
      </c>
      <c r="J53" s="28">
        <f t="shared" si="8"/>
        <v>0</v>
      </c>
    </row>
    <row r="54" spans="1:10" x14ac:dyDescent="0.3">
      <c r="A54" s="57" t="s">
        <v>298</v>
      </c>
      <c r="B54" s="27" t="s">
        <v>89</v>
      </c>
      <c r="C54" s="28">
        <v>2925</v>
      </c>
      <c r="D54" s="28">
        <v>1413.568</v>
      </c>
      <c r="E54" s="29">
        <f t="shared" si="6"/>
        <v>0.4832711111111111</v>
      </c>
      <c r="F54" s="28">
        <v>9726</v>
      </c>
      <c r="G54" s="28">
        <v>9237.1370000000006</v>
      </c>
      <c r="H54" s="29">
        <f t="shared" si="7"/>
        <v>0.94973647953937901</v>
      </c>
      <c r="I54" s="28">
        <v>23460</v>
      </c>
      <c r="J54" s="28">
        <f t="shared" si="8"/>
        <v>14222.862999999999</v>
      </c>
    </row>
    <row r="55" spans="1:10" x14ac:dyDescent="0.3">
      <c r="A55" s="65">
        <v>5299100000</v>
      </c>
      <c r="B55" s="27" t="s">
        <v>91</v>
      </c>
      <c r="C55" s="28">
        <v>12</v>
      </c>
      <c r="D55" s="28">
        <v>0</v>
      </c>
      <c r="E55" s="29">
        <f>IF(C55=0,0,1-((C55-D55)/ABS(C55)))</f>
        <v>0</v>
      </c>
      <c r="F55" s="28">
        <v>58</v>
      </c>
      <c r="G55" s="28">
        <v>0</v>
      </c>
      <c r="H55" s="29">
        <f>IF(F55=0,0,1-((F55-G55)/ABS(F55)))</f>
        <v>0</v>
      </c>
      <c r="I55" s="28">
        <v>140</v>
      </c>
      <c r="J55" s="28">
        <f t="shared" si="8"/>
        <v>140</v>
      </c>
    </row>
    <row r="56" spans="1:10" s="35" customFormat="1" x14ac:dyDescent="0.3">
      <c r="A56" s="67"/>
      <c r="B56" s="24" t="s">
        <v>92</v>
      </c>
      <c r="C56" s="41">
        <f>SUM(C40:C55)</f>
        <v>27720</v>
      </c>
      <c r="D56" s="41">
        <f>SUM(D40:D55)</f>
        <v>21847.061080000003</v>
      </c>
      <c r="E56" s="33">
        <f>IF(C56=0,0,1-((C56-D56)/ABS(C56)))</f>
        <v>0.78813351659451669</v>
      </c>
      <c r="F56" s="41">
        <f>SUM(F40:F55)</f>
        <v>126358</v>
      </c>
      <c r="G56" s="41">
        <f>SUM(G40:G55)</f>
        <v>98278.318549999996</v>
      </c>
      <c r="H56" s="33">
        <f>IF(F56=0,0,1-((F56-G56)/ABS(F56)))</f>
        <v>0.77777678144636664</v>
      </c>
      <c r="I56" s="41">
        <f>SUM(I40:I55)</f>
        <v>301522</v>
      </c>
      <c r="J56" s="41">
        <f>SUM(J40:J55)</f>
        <v>203243.68145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25312</v>
      </c>
      <c r="D58" s="28">
        <v>24844.019</v>
      </c>
      <c r="E58" s="29">
        <f t="shared" ref="E58:E87" si="9">IF(C58=0,0,1-((C58-D58)/ABS(C58)))</f>
        <v>0.98151149652338809</v>
      </c>
      <c r="F58" s="28">
        <v>114237</v>
      </c>
      <c r="G58" s="28">
        <v>111764.537</v>
      </c>
      <c r="H58" s="29">
        <f t="shared" ref="H58:H87" si="10">IF(F58=0,0,1-((F58-G58)/ABS(F58)))</f>
        <v>0.97835672330330803</v>
      </c>
      <c r="I58" s="28">
        <v>289487</v>
      </c>
      <c r="J58" s="28">
        <f t="shared" ref="J58:J85" si="11">+I58-G58</f>
        <v>177722.46299999999</v>
      </c>
    </row>
    <row r="59" spans="1:10" x14ac:dyDescent="0.3">
      <c r="A59" s="68" t="s">
        <v>300</v>
      </c>
      <c r="B59" s="27" t="s">
        <v>97</v>
      </c>
      <c r="C59" s="28">
        <v>13627</v>
      </c>
      <c r="D59" s="28">
        <v>11499.957</v>
      </c>
      <c r="E59" s="29">
        <f t="shared" si="9"/>
        <v>0.84390966463638373</v>
      </c>
      <c r="F59" s="28">
        <v>61502</v>
      </c>
      <c r="G59" s="28">
        <v>55952.218999999997</v>
      </c>
      <c r="H59" s="29">
        <f t="shared" si="10"/>
        <v>0.90976259308640361</v>
      </c>
      <c r="I59" s="28">
        <v>158093</v>
      </c>
      <c r="J59" s="28">
        <f t="shared" si="11"/>
        <v>102140.781</v>
      </c>
    </row>
    <row r="60" spans="1:10" x14ac:dyDescent="0.3">
      <c r="A60" s="57" t="s">
        <v>301</v>
      </c>
      <c r="B60" s="27" t="s">
        <v>99</v>
      </c>
      <c r="C60" s="28">
        <v>483</v>
      </c>
      <c r="D60" s="28">
        <v>399</v>
      </c>
      <c r="E60" s="29">
        <f t="shared" si="9"/>
        <v>0.82608695652173914</v>
      </c>
      <c r="F60" s="28">
        <v>2582</v>
      </c>
      <c r="G60" s="28">
        <v>1995</v>
      </c>
      <c r="H60" s="29">
        <f t="shared" si="10"/>
        <v>0.77265685515104576</v>
      </c>
      <c r="I60" s="28">
        <v>6547</v>
      </c>
      <c r="J60" s="28">
        <f t="shared" si="11"/>
        <v>4552</v>
      </c>
    </row>
    <row r="61" spans="1:10" x14ac:dyDescent="0.3">
      <c r="A61" s="57" t="s">
        <v>302</v>
      </c>
      <c r="B61" s="27" t="s">
        <v>101</v>
      </c>
      <c r="C61" s="28">
        <v>53</v>
      </c>
      <c r="D61" s="28">
        <v>175</v>
      </c>
      <c r="E61" s="29">
        <f t="shared" si="9"/>
        <v>3.3018867924528301</v>
      </c>
      <c r="F61" s="28">
        <v>265</v>
      </c>
      <c r="G61" s="28">
        <v>175</v>
      </c>
      <c r="H61" s="29">
        <f t="shared" si="10"/>
        <v>0.66037735849056611</v>
      </c>
      <c r="I61" s="28">
        <v>636</v>
      </c>
      <c r="J61" s="28">
        <f t="shared" si="11"/>
        <v>461</v>
      </c>
    </row>
    <row r="62" spans="1:10" x14ac:dyDescent="0.3">
      <c r="A62" s="57" t="s">
        <v>303</v>
      </c>
      <c r="B62" s="27" t="s">
        <v>103</v>
      </c>
      <c r="C62" s="28">
        <v>70</v>
      </c>
      <c r="D62" s="28">
        <v>91.748000000000005</v>
      </c>
      <c r="E62" s="29">
        <f t="shared" si="9"/>
        <v>1.3106857142857145</v>
      </c>
      <c r="F62" s="28">
        <v>350</v>
      </c>
      <c r="G62" s="28">
        <v>312.27100000000002</v>
      </c>
      <c r="H62" s="29">
        <f t="shared" si="10"/>
        <v>0.89220285714285719</v>
      </c>
      <c r="I62" s="28">
        <v>840</v>
      </c>
      <c r="J62" s="28">
        <f t="shared" si="11"/>
        <v>527.72900000000004</v>
      </c>
    </row>
    <row r="63" spans="1:10" x14ac:dyDescent="0.3">
      <c r="A63" s="57" t="s">
        <v>304</v>
      </c>
      <c r="B63" s="27" t="s">
        <v>305</v>
      </c>
      <c r="C63" s="28">
        <v>1473</v>
      </c>
      <c r="D63" s="28">
        <v>1092.5540000000001</v>
      </c>
      <c r="E63" s="29">
        <f t="shared" si="9"/>
        <v>0.74172029871011547</v>
      </c>
      <c r="F63" s="28">
        <v>7365</v>
      </c>
      <c r="G63" s="28">
        <v>4934.7030000000004</v>
      </c>
      <c r="H63" s="29">
        <f t="shared" si="10"/>
        <v>0.67002077393075354</v>
      </c>
      <c r="I63" s="28">
        <v>17676</v>
      </c>
      <c r="J63" s="28">
        <f t="shared" si="11"/>
        <v>12741.296999999999</v>
      </c>
    </row>
    <row r="64" spans="1:10" x14ac:dyDescent="0.3">
      <c r="A64" s="57" t="s">
        <v>306</v>
      </c>
      <c r="B64" s="27" t="s">
        <v>107</v>
      </c>
      <c r="C64" s="28">
        <v>356</v>
      </c>
      <c r="D64" s="28">
        <v>637.58299999999997</v>
      </c>
      <c r="E64" s="29">
        <f t="shared" si="9"/>
        <v>1.7909634831460672</v>
      </c>
      <c r="F64" s="28">
        <v>1780</v>
      </c>
      <c r="G64" s="28">
        <v>2708.7620000000002</v>
      </c>
      <c r="H64" s="29">
        <f t="shared" si="10"/>
        <v>1.521776404494382</v>
      </c>
      <c r="I64" s="28">
        <v>4272</v>
      </c>
      <c r="J64" s="28">
        <f t="shared" si="11"/>
        <v>1563.2379999999998</v>
      </c>
    </row>
    <row r="65" spans="1:10" x14ac:dyDescent="0.3">
      <c r="A65" s="57" t="s">
        <v>108</v>
      </c>
      <c r="B65" s="27" t="s">
        <v>109</v>
      </c>
      <c r="C65" s="28">
        <v>887</v>
      </c>
      <c r="D65" s="28">
        <v>28.736999999999998</v>
      </c>
      <c r="E65" s="29">
        <f t="shared" si="9"/>
        <v>3.239797068771133E-2</v>
      </c>
      <c r="F65" s="28">
        <v>4435</v>
      </c>
      <c r="G65" s="28">
        <v>238.08099999999999</v>
      </c>
      <c r="H65" s="29">
        <f t="shared" si="10"/>
        <v>5.3682299887260476E-2</v>
      </c>
      <c r="I65" s="28">
        <v>10644</v>
      </c>
      <c r="J65" s="28">
        <f t="shared" si="11"/>
        <v>10405.919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9"/>
        <v>0</v>
      </c>
      <c r="F66" s="28">
        <v>0</v>
      </c>
      <c r="G66" s="28">
        <v>0</v>
      </c>
      <c r="H66" s="29">
        <f t="shared" si="10"/>
        <v>0</v>
      </c>
      <c r="I66" s="28">
        <v>0</v>
      </c>
      <c r="J66" s="28">
        <f t="shared" si="11"/>
        <v>0</v>
      </c>
    </row>
    <row r="67" spans="1:10" x14ac:dyDescent="0.3">
      <c r="A67" s="57" t="s">
        <v>307</v>
      </c>
      <c r="B67" s="27" t="s">
        <v>113</v>
      </c>
      <c r="C67" s="28">
        <v>29</v>
      </c>
      <c r="D67" s="28">
        <v>0</v>
      </c>
      <c r="E67" s="29">
        <f t="shared" si="9"/>
        <v>0</v>
      </c>
      <c r="F67" s="28">
        <v>5378</v>
      </c>
      <c r="G67" s="28">
        <v>4272</v>
      </c>
      <c r="H67" s="29">
        <f t="shared" si="10"/>
        <v>0.79434734101896609</v>
      </c>
      <c r="I67" s="28">
        <v>16364</v>
      </c>
      <c r="J67" s="28">
        <f t="shared" si="11"/>
        <v>12092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9"/>
        <v>0</v>
      </c>
      <c r="F68" s="28">
        <v>0</v>
      </c>
      <c r="G68" s="28">
        <v>0</v>
      </c>
      <c r="H68" s="29">
        <f t="shared" si="10"/>
        <v>0</v>
      </c>
      <c r="I68" s="28">
        <v>0</v>
      </c>
      <c r="J68" s="28">
        <f t="shared" si="11"/>
        <v>0</v>
      </c>
    </row>
    <row r="69" spans="1:10" x14ac:dyDescent="0.3">
      <c r="A69" s="57" t="s">
        <v>309</v>
      </c>
      <c r="B69" s="27" t="s">
        <v>117</v>
      </c>
      <c r="C69" s="28">
        <v>9</v>
      </c>
      <c r="D69" s="28">
        <v>0</v>
      </c>
      <c r="E69" s="29">
        <f t="shared" si="9"/>
        <v>0</v>
      </c>
      <c r="F69" s="28">
        <v>45</v>
      </c>
      <c r="G69" s="28">
        <v>97.878</v>
      </c>
      <c r="H69" s="29">
        <f t="shared" si="10"/>
        <v>2.1750666666666669</v>
      </c>
      <c r="I69" s="28">
        <v>108</v>
      </c>
      <c r="J69" s="28">
        <f t="shared" si="11"/>
        <v>10.122</v>
      </c>
    </row>
    <row r="70" spans="1:10" x14ac:dyDescent="0.3">
      <c r="A70" s="57" t="s">
        <v>310</v>
      </c>
      <c r="B70" s="27" t="s">
        <v>119</v>
      </c>
      <c r="C70" s="28">
        <v>235</v>
      </c>
      <c r="D70" s="28">
        <v>151.88900000000001</v>
      </c>
      <c r="E70" s="29">
        <f t="shared" si="9"/>
        <v>0.64633617021276601</v>
      </c>
      <c r="F70" s="28">
        <v>1175</v>
      </c>
      <c r="G70" s="28">
        <v>1161.58269</v>
      </c>
      <c r="H70" s="29">
        <f t="shared" si="10"/>
        <v>0.98858101276595745</v>
      </c>
      <c r="I70" s="28">
        <v>2820</v>
      </c>
      <c r="J70" s="28">
        <f t="shared" si="11"/>
        <v>1658.41731</v>
      </c>
    </row>
    <row r="71" spans="1:10" x14ac:dyDescent="0.3">
      <c r="A71" s="65" t="s">
        <v>311</v>
      </c>
      <c r="B71" s="27" t="s">
        <v>121</v>
      </c>
      <c r="C71" s="28">
        <v>552</v>
      </c>
      <c r="D71" s="28">
        <v>14.83</v>
      </c>
      <c r="E71" s="29">
        <f t="shared" si="9"/>
        <v>2.6865942028985623E-2</v>
      </c>
      <c r="F71" s="28">
        <v>2886</v>
      </c>
      <c r="G71" s="28">
        <v>148.65700000000001</v>
      </c>
      <c r="H71" s="29">
        <f t="shared" si="10"/>
        <v>5.1509702009702063E-2</v>
      </c>
      <c r="I71" s="28">
        <v>7200</v>
      </c>
      <c r="J71" s="28">
        <f t="shared" si="11"/>
        <v>7051.3429999999998</v>
      </c>
    </row>
    <row r="72" spans="1:10" x14ac:dyDescent="0.3">
      <c r="A72" s="57" t="s">
        <v>312</v>
      </c>
      <c r="B72" s="27" t="s">
        <v>123</v>
      </c>
      <c r="C72" s="28">
        <v>230</v>
      </c>
      <c r="D72" s="28">
        <v>125.508</v>
      </c>
      <c r="E72" s="29">
        <f t="shared" si="9"/>
        <v>0.54568695652173904</v>
      </c>
      <c r="F72" s="28">
        <v>1150</v>
      </c>
      <c r="G72" s="28">
        <v>900.66</v>
      </c>
      <c r="H72" s="29">
        <f t="shared" si="10"/>
        <v>0.78318260869565215</v>
      </c>
      <c r="I72" s="28">
        <v>2760</v>
      </c>
      <c r="J72" s="28">
        <f t="shared" si="11"/>
        <v>1859.3400000000001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9"/>
        <v>0</v>
      </c>
      <c r="F73" s="28">
        <v>0</v>
      </c>
      <c r="G73" s="28">
        <v>0</v>
      </c>
      <c r="H73" s="29">
        <f t="shared" si="10"/>
        <v>0</v>
      </c>
      <c r="I73" s="28">
        <v>0</v>
      </c>
      <c r="J73" s="28">
        <f t="shared" si="11"/>
        <v>0</v>
      </c>
    </row>
    <row r="74" spans="1:10" x14ac:dyDescent="0.3">
      <c r="A74" s="57" t="s">
        <v>313</v>
      </c>
      <c r="B74" s="27" t="s">
        <v>127</v>
      </c>
      <c r="C74" s="28">
        <v>187</v>
      </c>
      <c r="D74" s="28">
        <v>0</v>
      </c>
      <c r="E74" s="29">
        <f t="shared" si="9"/>
        <v>0</v>
      </c>
      <c r="F74" s="28">
        <v>935</v>
      </c>
      <c r="G74" s="28">
        <v>377.858</v>
      </c>
      <c r="H74" s="29">
        <f t="shared" si="10"/>
        <v>0.40412620320855608</v>
      </c>
      <c r="I74" s="28">
        <v>2244</v>
      </c>
      <c r="J74" s="28">
        <f t="shared" si="11"/>
        <v>1866.1420000000001</v>
      </c>
    </row>
    <row r="75" spans="1:10" x14ac:dyDescent="0.3">
      <c r="A75" s="57" t="s">
        <v>314</v>
      </c>
      <c r="B75" s="27" t="s">
        <v>129</v>
      </c>
      <c r="C75" s="28">
        <v>2838</v>
      </c>
      <c r="D75" s="28">
        <v>3681.404</v>
      </c>
      <c r="E75" s="29">
        <f t="shared" si="9"/>
        <v>1.2971825229034533</v>
      </c>
      <c r="F75" s="28">
        <v>13980</v>
      </c>
      <c r="G75" s="28">
        <v>16618.566999999999</v>
      </c>
      <c r="H75" s="29">
        <f t="shared" si="10"/>
        <v>1.1887386981402002</v>
      </c>
      <c r="I75" s="28">
        <v>33846</v>
      </c>
      <c r="J75" s="28">
        <f t="shared" si="11"/>
        <v>17227.433000000001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9"/>
        <v>0</v>
      </c>
      <c r="F76" s="28">
        <v>0</v>
      </c>
      <c r="G76" s="28">
        <v>0</v>
      </c>
      <c r="H76" s="29">
        <f t="shared" si="10"/>
        <v>0</v>
      </c>
      <c r="I76" s="28">
        <v>0</v>
      </c>
      <c r="J76" s="28">
        <f t="shared" si="11"/>
        <v>0</v>
      </c>
    </row>
    <row r="77" spans="1:10" x14ac:dyDescent="0.3">
      <c r="A77" s="57" t="s">
        <v>316</v>
      </c>
      <c r="B77" s="27" t="s">
        <v>133</v>
      </c>
      <c r="C77" s="28">
        <v>2</v>
      </c>
      <c r="D77" s="28">
        <v>0</v>
      </c>
      <c r="E77" s="29">
        <f t="shared" si="9"/>
        <v>0</v>
      </c>
      <c r="F77" s="28">
        <v>10</v>
      </c>
      <c r="G77" s="28">
        <v>0</v>
      </c>
      <c r="H77" s="29">
        <f t="shared" si="10"/>
        <v>0</v>
      </c>
      <c r="I77" s="28">
        <v>24</v>
      </c>
      <c r="J77" s="28">
        <f t="shared" si="11"/>
        <v>24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9"/>
        <v>0</v>
      </c>
      <c r="F78" s="28">
        <v>0</v>
      </c>
      <c r="G78" s="28">
        <v>0</v>
      </c>
      <c r="H78" s="29">
        <f t="shared" si="10"/>
        <v>0</v>
      </c>
      <c r="I78" s="28">
        <v>0</v>
      </c>
      <c r="J78" s="28">
        <f t="shared" si="11"/>
        <v>0</v>
      </c>
    </row>
    <row r="79" spans="1:10" x14ac:dyDescent="0.3">
      <c r="A79" s="57" t="s">
        <v>318</v>
      </c>
      <c r="B79" s="27" t="s">
        <v>137</v>
      </c>
      <c r="C79" s="28">
        <v>405</v>
      </c>
      <c r="D79" s="28">
        <v>335.99700000000001</v>
      </c>
      <c r="E79" s="29">
        <f t="shared" si="9"/>
        <v>0.82962222222222226</v>
      </c>
      <c r="F79" s="28">
        <v>2025</v>
      </c>
      <c r="G79" s="28">
        <v>1572.52</v>
      </c>
      <c r="H79" s="29">
        <f t="shared" si="10"/>
        <v>0.77655308641975307</v>
      </c>
      <c r="I79" s="28">
        <v>4860</v>
      </c>
      <c r="J79" s="28">
        <f t="shared" si="11"/>
        <v>3287.48</v>
      </c>
    </row>
    <row r="80" spans="1:10" x14ac:dyDescent="0.3">
      <c r="A80" s="65" t="s">
        <v>319</v>
      </c>
      <c r="B80" s="27" t="s">
        <v>139</v>
      </c>
      <c r="C80" s="28">
        <v>243</v>
      </c>
      <c r="D80" s="28">
        <v>40.661999999999999</v>
      </c>
      <c r="E80" s="29">
        <f t="shared" si="9"/>
        <v>0.16733333333333333</v>
      </c>
      <c r="F80" s="28">
        <v>1215</v>
      </c>
      <c r="G80" s="28">
        <v>645.17100000000005</v>
      </c>
      <c r="H80" s="29">
        <f t="shared" si="10"/>
        <v>0.531004938271605</v>
      </c>
      <c r="I80" s="28">
        <v>2916</v>
      </c>
      <c r="J80" s="28">
        <f t="shared" si="11"/>
        <v>2270.8289999999997</v>
      </c>
    </row>
    <row r="81" spans="1:10" x14ac:dyDescent="0.3">
      <c r="A81" s="57" t="s">
        <v>320</v>
      </c>
      <c r="B81" s="27" t="s">
        <v>141</v>
      </c>
      <c r="C81" s="28">
        <v>1768</v>
      </c>
      <c r="D81" s="28">
        <v>1283.912</v>
      </c>
      <c r="E81" s="29">
        <f t="shared" si="9"/>
        <v>0.72619457013574662</v>
      </c>
      <c r="F81" s="28">
        <v>8020</v>
      </c>
      <c r="G81" s="28">
        <v>8988.7119999999995</v>
      </c>
      <c r="H81" s="29">
        <f t="shared" si="10"/>
        <v>1.1207870324189526</v>
      </c>
      <c r="I81" s="28">
        <v>17210</v>
      </c>
      <c r="J81" s="28">
        <f t="shared" si="11"/>
        <v>8221.2880000000005</v>
      </c>
    </row>
    <row r="82" spans="1:10" x14ac:dyDescent="0.3">
      <c r="A82" s="57" t="s">
        <v>321</v>
      </c>
      <c r="B82" s="27" t="s">
        <v>143</v>
      </c>
      <c r="C82" s="28">
        <v>149</v>
      </c>
      <c r="D82" s="28">
        <v>779.90899999999999</v>
      </c>
      <c r="E82" s="29">
        <f t="shared" si="9"/>
        <v>5.2342885906040264</v>
      </c>
      <c r="F82" s="28">
        <v>745</v>
      </c>
      <c r="G82" s="28">
        <v>1827.3820000000001</v>
      </c>
      <c r="H82" s="29">
        <f t="shared" si="10"/>
        <v>2.4528617449664427</v>
      </c>
      <c r="I82" s="28">
        <v>1788</v>
      </c>
      <c r="J82" s="28">
        <f t="shared" si="11"/>
        <v>-39.382000000000062</v>
      </c>
    </row>
    <row r="83" spans="1:10" x14ac:dyDescent="0.3">
      <c r="A83" s="57" t="s">
        <v>322</v>
      </c>
      <c r="B83" s="27" t="s">
        <v>145</v>
      </c>
      <c r="C83" s="28">
        <v>361</v>
      </c>
      <c r="D83" s="28">
        <v>7.9</v>
      </c>
      <c r="E83" s="29">
        <f t="shared" si="9"/>
        <v>2.188365650969526E-2</v>
      </c>
      <c r="F83" s="28">
        <v>1805</v>
      </c>
      <c r="G83" s="28">
        <v>1761.85</v>
      </c>
      <c r="H83" s="29">
        <f t="shared" si="10"/>
        <v>0.97609418282548477</v>
      </c>
      <c r="I83" s="28">
        <v>4332</v>
      </c>
      <c r="J83" s="28">
        <f t="shared" si="11"/>
        <v>2570.15</v>
      </c>
    </row>
    <row r="84" spans="1:10" x14ac:dyDescent="0.3">
      <c r="A84" s="65" t="s">
        <v>323</v>
      </c>
      <c r="B84" s="27" t="s">
        <v>147</v>
      </c>
      <c r="C84" s="28">
        <v>1027</v>
      </c>
      <c r="D84" s="28">
        <v>1008.053</v>
      </c>
      <c r="E84" s="29">
        <f t="shared" si="9"/>
        <v>0.9815511197663096</v>
      </c>
      <c r="F84" s="28">
        <v>5135</v>
      </c>
      <c r="G84" s="28">
        <v>5040.2650000000003</v>
      </c>
      <c r="H84" s="29">
        <f t="shared" si="10"/>
        <v>0.98155111976630971</v>
      </c>
      <c r="I84" s="28">
        <v>12324</v>
      </c>
      <c r="J84" s="28">
        <f t="shared" si="11"/>
        <v>7283.7349999999997</v>
      </c>
    </row>
    <row r="85" spans="1:10" x14ac:dyDescent="0.3">
      <c r="A85" s="57" t="s">
        <v>324</v>
      </c>
      <c r="B85" s="27" t="s">
        <v>149</v>
      </c>
      <c r="C85" s="28">
        <v>4349</v>
      </c>
      <c r="D85" s="28">
        <v>4395.8019999999997</v>
      </c>
      <c r="E85" s="29">
        <f t="shared" si="9"/>
        <v>1.0107615543803172</v>
      </c>
      <c r="F85" s="28">
        <v>21745</v>
      </c>
      <c r="G85" s="28">
        <v>21808.585999999999</v>
      </c>
      <c r="H85" s="29">
        <f t="shared" si="10"/>
        <v>1.0029241664750517</v>
      </c>
      <c r="I85" s="28">
        <v>52850</v>
      </c>
      <c r="J85" s="28">
        <f t="shared" si="11"/>
        <v>31041.414000000001</v>
      </c>
    </row>
    <row r="86" spans="1:10" x14ac:dyDescent="0.3">
      <c r="B86" s="24" t="s">
        <v>150</v>
      </c>
      <c r="C86" s="32">
        <f>SUM(C58:C85)</f>
        <v>54645</v>
      </c>
      <c r="D86" s="32">
        <f>SUM(D58:D85)</f>
        <v>50594.464000000007</v>
      </c>
      <c r="E86" s="33">
        <f t="shared" si="9"/>
        <v>0.92587545063592291</v>
      </c>
      <c r="F86" s="32">
        <f>SUM(F58:F85)</f>
        <v>258765</v>
      </c>
      <c r="G86" s="32">
        <f>SUM(G58:G85)</f>
        <v>243302.26169000007</v>
      </c>
      <c r="H86" s="33">
        <f t="shared" si="10"/>
        <v>0.94024408899967182</v>
      </c>
      <c r="I86" s="32">
        <f>SUM(I58:I85)</f>
        <v>649841</v>
      </c>
      <c r="J86" s="32">
        <f>SUM(J58:J85)</f>
        <v>406538.73831000004</v>
      </c>
    </row>
    <row r="87" spans="1:10" s="35" customFormat="1" x14ac:dyDescent="0.3">
      <c r="A87" s="67"/>
      <c r="B87" s="24" t="s">
        <v>151</v>
      </c>
      <c r="C87" s="41">
        <f>+C86+C56+C38</f>
        <v>82389</v>
      </c>
      <c r="D87" s="41">
        <f>+D86+D56+D38</f>
        <v>72441.525080000007</v>
      </c>
      <c r="E87" s="33">
        <f t="shared" si="9"/>
        <v>0.87926209906662312</v>
      </c>
      <c r="F87" s="41">
        <f>+F86+F56+F38</f>
        <v>385243</v>
      </c>
      <c r="G87" s="41">
        <f>+G86+G56+G38</f>
        <v>341580.58024000004</v>
      </c>
      <c r="H87" s="33">
        <f t="shared" si="10"/>
        <v>0.88666265250763809</v>
      </c>
      <c r="I87" s="41">
        <f>+I86+I56+I38</f>
        <v>951651</v>
      </c>
      <c r="J87" s="41">
        <f>+J86+J56+J38</f>
        <v>610070.41976000008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2">IF(C90=0,0,1-((C90-D90)/ABS(C90)))</f>
        <v>0</v>
      </c>
      <c r="F90" s="28">
        <v>0</v>
      </c>
      <c r="G90" s="28">
        <v>0</v>
      </c>
      <c r="H90" s="29">
        <f t="shared" ref="H90:H96" si="13">IF(F90=0,0,1-((F90-G90)/ABS(F90)))</f>
        <v>0</v>
      </c>
      <c r="I90" s="28">
        <v>0</v>
      </c>
      <c r="J90" s="28">
        <f t="shared" ref="J90:J95" si="14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2"/>
        <v>0</v>
      </c>
      <c r="F91" s="28">
        <v>0</v>
      </c>
      <c r="G91" s="28">
        <v>0</v>
      </c>
      <c r="H91" s="29">
        <f t="shared" si="13"/>
        <v>0</v>
      </c>
      <c r="I91" s="28">
        <v>0</v>
      </c>
      <c r="J91" s="28">
        <f t="shared" si="14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2"/>
        <v>0</v>
      </c>
      <c r="F92" s="28">
        <v>0</v>
      </c>
      <c r="G92" s="28">
        <v>0</v>
      </c>
      <c r="H92" s="29">
        <f t="shared" si="13"/>
        <v>0</v>
      </c>
      <c r="I92" s="28">
        <v>0</v>
      </c>
      <c r="J92" s="28">
        <f t="shared" si="14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4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2"/>
        <v>0</v>
      </c>
      <c r="F94" s="28">
        <v>0</v>
      </c>
      <c r="G94" s="28">
        <v>0</v>
      </c>
      <c r="H94" s="29">
        <f t="shared" si="13"/>
        <v>0</v>
      </c>
      <c r="I94" s="28">
        <v>0</v>
      </c>
      <c r="J94" s="28">
        <f t="shared" si="14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2"/>
        <v>0</v>
      </c>
      <c r="F95" s="28">
        <v>0</v>
      </c>
      <c r="G95" s="28">
        <v>0</v>
      </c>
      <c r="H95" s="29">
        <f t="shared" si="13"/>
        <v>0</v>
      </c>
      <c r="I95" s="28">
        <v>0</v>
      </c>
      <c r="J95" s="28">
        <f t="shared" si="14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2"/>
        <v>0</v>
      </c>
      <c r="F96" s="32">
        <f>SUM(F90:F95)</f>
        <v>0</v>
      </c>
      <c r="G96" s="32">
        <f>SUM(G90:G95)</f>
        <v>0</v>
      </c>
      <c r="H96" s="33">
        <f t="shared" si="13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5">IF(C98=0,0,1-((C98-D98)/ABS(C98)))</f>
        <v>0</v>
      </c>
      <c r="F98" s="28">
        <v>0</v>
      </c>
      <c r="G98" s="28">
        <v>0</v>
      </c>
      <c r="H98" s="29">
        <f t="shared" ref="H98:H128" si="16">IF(F98=0,0,1-((F98-G98)/ABS(F98)))</f>
        <v>0</v>
      </c>
      <c r="I98" s="28">
        <v>0</v>
      </c>
      <c r="J98" s="28">
        <f t="shared" ref="J98:J128" si="17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5"/>
        <v>0</v>
      </c>
      <c r="F99" s="28">
        <v>0</v>
      </c>
      <c r="G99" s="28">
        <v>0</v>
      </c>
      <c r="H99" s="29">
        <f t="shared" si="16"/>
        <v>0</v>
      </c>
      <c r="I99" s="28">
        <v>0</v>
      </c>
      <c r="J99" s="28">
        <f t="shared" si="17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5"/>
        <v>0</v>
      </c>
      <c r="F100" s="28">
        <v>0</v>
      </c>
      <c r="G100" s="28">
        <v>0</v>
      </c>
      <c r="H100" s="29">
        <f t="shared" si="16"/>
        <v>0</v>
      </c>
      <c r="I100" s="28">
        <v>0</v>
      </c>
      <c r="J100" s="28">
        <f t="shared" si="17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5"/>
        <v>0</v>
      </c>
      <c r="F101" s="28">
        <v>0</v>
      </c>
      <c r="G101" s="28">
        <v>0</v>
      </c>
      <c r="H101" s="29">
        <f t="shared" si="16"/>
        <v>0</v>
      </c>
      <c r="I101" s="28">
        <v>0</v>
      </c>
      <c r="J101" s="28">
        <f t="shared" si="17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5"/>
        <v>0</v>
      </c>
      <c r="F102" s="28">
        <v>0</v>
      </c>
      <c r="G102" s="28">
        <v>0</v>
      </c>
      <c r="H102" s="29">
        <f t="shared" si="16"/>
        <v>0</v>
      </c>
      <c r="I102" s="28">
        <v>0</v>
      </c>
      <c r="J102" s="28">
        <f t="shared" si="17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5"/>
        <v>0</v>
      </c>
      <c r="F103" s="28">
        <v>0</v>
      </c>
      <c r="G103" s="28">
        <v>0</v>
      </c>
      <c r="H103" s="29">
        <f t="shared" si="16"/>
        <v>0</v>
      </c>
      <c r="I103" s="28">
        <v>0</v>
      </c>
      <c r="J103" s="28">
        <f t="shared" si="17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5"/>
        <v>0</v>
      </c>
      <c r="F104" s="28">
        <v>0</v>
      </c>
      <c r="G104" s="28">
        <v>0</v>
      </c>
      <c r="H104" s="29">
        <f t="shared" si="16"/>
        <v>0</v>
      </c>
      <c r="I104" s="28">
        <v>0</v>
      </c>
      <c r="J104" s="28">
        <f t="shared" si="17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5"/>
        <v>0</v>
      </c>
      <c r="F105" s="28">
        <v>0</v>
      </c>
      <c r="G105" s="28">
        <v>0</v>
      </c>
      <c r="H105" s="29">
        <f t="shared" si="16"/>
        <v>0</v>
      </c>
      <c r="I105" s="28">
        <v>0</v>
      </c>
      <c r="J105" s="28">
        <f t="shared" si="17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5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5"/>
        <v>0</v>
      </c>
      <c r="F107" s="28">
        <v>0</v>
      </c>
      <c r="G107" s="28">
        <v>0</v>
      </c>
      <c r="H107" s="29">
        <f t="shared" si="16"/>
        <v>0</v>
      </c>
      <c r="I107" s="28">
        <v>0</v>
      </c>
      <c r="J107" s="28">
        <f t="shared" si="17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5"/>
        <v>0</v>
      </c>
      <c r="F108" s="28">
        <v>0</v>
      </c>
      <c r="G108" s="28">
        <v>0</v>
      </c>
      <c r="H108" s="29">
        <f t="shared" si="16"/>
        <v>0</v>
      </c>
      <c r="I108" s="28">
        <v>0</v>
      </c>
      <c r="J108" s="28">
        <f t="shared" si="17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5"/>
        <v>0</v>
      </c>
      <c r="F109" s="28">
        <v>0</v>
      </c>
      <c r="G109" s="28">
        <v>0</v>
      </c>
      <c r="H109" s="29">
        <f t="shared" si="16"/>
        <v>0</v>
      </c>
      <c r="I109" s="28">
        <v>0</v>
      </c>
      <c r="J109" s="28">
        <f t="shared" si="17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5"/>
        <v>0</v>
      </c>
      <c r="F110" s="28">
        <v>0</v>
      </c>
      <c r="G110" s="28">
        <v>0</v>
      </c>
      <c r="H110" s="29">
        <f t="shared" si="16"/>
        <v>0</v>
      </c>
      <c r="I110" s="28">
        <v>0</v>
      </c>
      <c r="J110" s="28">
        <f t="shared" si="17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5"/>
        <v>0</v>
      </c>
      <c r="F111" s="28">
        <v>0</v>
      </c>
      <c r="G111" s="28">
        <v>0</v>
      </c>
      <c r="H111" s="29">
        <f t="shared" si="16"/>
        <v>0</v>
      </c>
      <c r="I111" s="28">
        <v>0</v>
      </c>
      <c r="J111" s="28">
        <f t="shared" si="17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5"/>
        <v>0</v>
      </c>
      <c r="F112" s="28">
        <v>0</v>
      </c>
      <c r="G112" s="28">
        <v>0</v>
      </c>
      <c r="H112" s="29">
        <f t="shared" si="16"/>
        <v>0</v>
      </c>
      <c r="I112" s="28">
        <v>0</v>
      </c>
      <c r="J112" s="28">
        <f t="shared" si="17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5"/>
        <v>0</v>
      </c>
      <c r="F113" s="28">
        <v>0</v>
      </c>
      <c r="G113" s="28">
        <v>0</v>
      </c>
      <c r="H113" s="29">
        <f t="shared" si="16"/>
        <v>0</v>
      </c>
      <c r="I113" s="28">
        <v>0</v>
      </c>
      <c r="J113" s="28">
        <f t="shared" si="17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5"/>
        <v>0</v>
      </c>
      <c r="F115" s="28">
        <v>0</v>
      </c>
      <c r="G115" s="28">
        <v>0</v>
      </c>
      <c r="H115" s="29">
        <f t="shared" si="16"/>
        <v>0</v>
      </c>
      <c r="I115" s="28">
        <v>0</v>
      </c>
      <c r="J115" s="28">
        <f t="shared" si="17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5"/>
        <v>0</v>
      </c>
      <c r="F116" s="28">
        <v>0</v>
      </c>
      <c r="G116" s="28">
        <v>0</v>
      </c>
      <c r="H116" s="29">
        <f t="shared" si="16"/>
        <v>0</v>
      </c>
      <c r="I116" s="28">
        <v>0</v>
      </c>
      <c r="J116" s="28">
        <f t="shared" si="17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5"/>
        <v>0</v>
      </c>
      <c r="F117" s="28">
        <v>0</v>
      </c>
      <c r="G117" s="28">
        <v>0</v>
      </c>
      <c r="H117" s="29">
        <f t="shared" si="16"/>
        <v>0</v>
      </c>
      <c r="I117" s="28">
        <v>0</v>
      </c>
      <c r="J117" s="28">
        <f t="shared" si="17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5"/>
        <v>0</v>
      </c>
      <c r="F118" s="28">
        <v>0</v>
      </c>
      <c r="G118" s="28">
        <v>0</v>
      </c>
      <c r="H118" s="29">
        <f t="shared" si="16"/>
        <v>0</v>
      </c>
      <c r="I118" s="28">
        <v>0</v>
      </c>
      <c r="J118" s="28">
        <f t="shared" si="17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5"/>
        <v>0</v>
      </c>
      <c r="F119" s="28">
        <v>0</v>
      </c>
      <c r="G119" s="28">
        <v>0</v>
      </c>
      <c r="H119" s="29">
        <f t="shared" si="16"/>
        <v>0</v>
      </c>
      <c r="I119" s="28">
        <v>0</v>
      </c>
      <c r="J119" s="28">
        <f t="shared" si="17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5"/>
        <v>0</v>
      </c>
      <c r="F120" s="28">
        <v>0</v>
      </c>
      <c r="G120" s="28">
        <v>0</v>
      </c>
      <c r="H120" s="29">
        <f t="shared" si="16"/>
        <v>0</v>
      </c>
      <c r="I120" s="28">
        <v>0</v>
      </c>
      <c r="J120" s="28">
        <f t="shared" si="17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5"/>
        <v>0</v>
      </c>
      <c r="F122" s="28">
        <v>0</v>
      </c>
      <c r="G122" s="28">
        <v>0</v>
      </c>
      <c r="H122" s="29">
        <f t="shared" si="16"/>
        <v>0</v>
      </c>
      <c r="I122" s="28">
        <v>0</v>
      </c>
      <c r="J122" s="28">
        <f t="shared" si="17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5"/>
        <v>0</v>
      </c>
      <c r="F123" s="28">
        <v>0</v>
      </c>
      <c r="G123" s="28">
        <v>0</v>
      </c>
      <c r="H123" s="29">
        <f t="shared" si="16"/>
        <v>0</v>
      </c>
      <c r="I123" s="28">
        <v>0</v>
      </c>
      <c r="J123" s="28">
        <f t="shared" si="17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5"/>
        <v>0</v>
      </c>
      <c r="F128" s="28">
        <v>0</v>
      </c>
      <c r="G128" s="28">
        <v>0</v>
      </c>
      <c r="H128" s="29">
        <f t="shared" si="16"/>
        <v>0</v>
      </c>
      <c r="I128" s="28">
        <v>0</v>
      </c>
      <c r="J128" s="28">
        <f t="shared" si="17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18">IF(C131=0,0,1-((C131-D131)/ABS(C131)))</f>
        <v>0</v>
      </c>
      <c r="F131" s="28">
        <v>0</v>
      </c>
      <c r="G131" s="28">
        <v>0</v>
      </c>
      <c r="H131" s="29">
        <f t="shared" ref="H131:H137" si="19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40041</v>
      </c>
      <c r="D132" s="28">
        <v>39067.425999999999</v>
      </c>
      <c r="E132" s="29">
        <f t="shared" si="18"/>
        <v>0.97568557228840436</v>
      </c>
      <c r="F132" s="28">
        <v>200387</v>
      </c>
      <c r="G132" s="28">
        <v>186780.66498</v>
      </c>
      <c r="H132" s="29">
        <f t="shared" si="19"/>
        <v>0.93209971195736252</v>
      </c>
      <c r="I132" s="28">
        <v>484759</v>
      </c>
      <c r="J132" s="28">
        <f>+I132-G132</f>
        <v>297978.33502</v>
      </c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18"/>
        <v>0</v>
      </c>
      <c r="F133" s="28">
        <v>0</v>
      </c>
      <c r="G133" s="28">
        <v>0</v>
      </c>
      <c r="H133" s="29">
        <f t="shared" si="19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40041</v>
      </c>
      <c r="D134" s="32">
        <f>SUM(D131:D133)</f>
        <v>39067.425999999999</v>
      </c>
      <c r="E134" s="33">
        <f t="shared" si="18"/>
        <v>0.97568557228840436</v>
      </c>
      <c r="F134" s="32">
        <f>SUM(F131:F133)</f>
        <v>200387</v>
      </c>
      <c r="G134" s="32">
        <f>SUM(G131:G133)</f>
        <v>186780.66498</v>
      </c>
      <c r="H134" s="33">
        <f t="shared" si="19"/>
        <v>0.93209971195736252</v>
      </c>
      <c r="I134" s="32">
        <f>SUM(I131:I133)</f>
        <v>484759</v>
      </c>
      <c r="J134" s="32">
        <f>SUM(J131:J133)</f>
        <v>297978.33502</v>
      </c>
    </row>
    <row r="135" spans="1:10" x14ac:dyDescent="0.3">
      <c r="B135" s="24" t="s">
        <v>239</v>
      </c>
      <c r="C135" s="32">
        <f>+C96+C129+C134</f>
        <v>40041</v>
      </c>
      <c r="D135" s="32">
        <f>+D134+D129+D96</f>
        <v>39067.425999999999</v>
      </c>
      <c r="E135" s="33">
        <f t="shared" si="18"/>
        <v>0.97568557228840436</v>
      </c>
      <c r="F135" s="32">
        <f>+F134+F129+F96</f>
        <v>200387</v>
      </c>
      <c r="G135" s="32">
        <f>+G134+G129+G96</f>
        <v>186780.66498</v>
      </c>
      <c r="H135" s="33">
        <f t="shared" si="19"/>
        <v>0.93209971195736252</v>
      </c>
      <c r="I135" s="32">
        <f>+I134+I129+I96</f>
        <v>484759</v>
      </c>
      <c r="J135" s="32">
        <f>+J96+J129+J134</f>
        <v>297978.33502</v>
      </c>
    </row>
    <row r="136" spans="1:10" x14ac:dyDescent="0.3">
      <c r="B136" s="24" t="s">
        <v>240</v>
      </c>
      <c r="C136" s="32">
        <f>+C135+C87</f>
        <v>122430</v>
      </c>
      <c r="D136" s="32">
        <f>+D135+D87</f>
        <v>111508.95108</v>
      </c>
      <c r="E136" s="33">
        <f t="shared" si="18"/>
        <v>0.91079760744915461</v>
      </c>
      <c r="F136" s="32">
        <f>+F135+F87</f>
        <v>585630</v>
      </c>
      <c r="G136" s="32">
        <f>+G135+G87</f>
        <v>528361.24522000004</v>
      </c>
      <c r="H136" s="33">
        <f t="shared" si="19"/>
        <v>0.90221000498608339</v>
      </c>
      <c r="I136" s="32">
        <f>+I135+I87</f>
        <v>1436410</v>
      </c>
      <c r="J136" s="32">
        <f>+J135+J87</f>
        <v>908048.75478000008</v>
      </c>
    </row>
    <row r="137" spans="1:10" x14ac:dyDescent="0.3">
      <c r="B137" s="24" t="s">
        <v>241</v>
      </c>
      <c r="C137" s="32">
        <f>+C34-C136</f>
        <v>7756</v>
      </c>
      <c r="D137" s="32">
        <f>+D34-D136</f>
        <v>-22765.432579999993</v>
      </c>
      <c r="E137" s="33">
        <f t="shared" si="18"/>
        <v>-2.9352027565755536</v>
      </c>
      <c r="F137" s="32">
        <f>+F34-F136</f>
        <v>42878</v>
      </c>
      <c r="G137" s="32">
        <f>+G34-G136</f>
        <v>-22320.251810000045</v>
      </c>
      <c r="H137" s="33">
        <f t="shared" si="19"/>
        <v>-0.52055253999720241</v>
      </c>
      <c r="I137" s="32">
        <f>+I34-I136</f>
        <v>69367</v>
      </c>
      <c r="J137" s="32">
        <f>+J34-J136</f>
        <v>91687.251810000045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0">IF(C140=0,0,1-((C140-D140)/ABS(C140)))</f>
        <v>0</v>
      </c>
      <c r="F140" s="28">
        <v>0</v>
      </c>
      <c r="G140" s="28">
        <v>0</v>
      </c>
      <c r="H140" s="29">
        <f t="shared" ref="H140:H145" si="21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0"/>
        <v>0</v>
      </c>
      <c r="F141" s="28">
        <v>0</v>
      </c>
      <c r="G141" s="28">
        <v>0</v>
      </c>
      <c r="H141" s="29">
        <f t="shared" si="21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0</v>
      </c>
      <c r="E142" s="29">
        <f t="shared" si="20"/>
        <v>0</v>
      </c>
      <c r="F142" s="28">
        <v>0</v>
      </c>
      <c r="G142" s="28">
        <v>0</v>
      </c>
      <c r="H142" s="29">
        <f t="shared" si="21"/>
        <v>0</v>
      </c>
      <c r="I142" s="28">
        <v>0</v>
      </c>
      <c r="J142" s="28">
        <f>+I142-G142</f>
        <v>0</v>
      </c>
    </row>
    <row r="143" spans="1:10" x14ac:dyDescent="0.3">
      <c r="A143" s="57" t="s">
        <v>376</v>
      </c>
      <c r="B143" s="27" t="s">
        <v>251</v>
      </c>
      <c r="C143" s="28">
        <v>67</v>
      </c>
      <c r="D143" s="28">
        <v>8.0169999999999995</v>
      </c>
      <c r="E143" s="29">
        <f t="shared" si="20"/>
        <v>0.11965671641791042</v>
      </c>
      <c r="F143" s="28">
        <v>335</v>
      </c>
      <c r="G143" s="28">
        <v>552.15617000000009</v>
      </c>
      <c r="H143" s="29">
        <f t="shared" si="21"/>
        <v>1.6482273731343287</v>
      </c>
      <c r="I143" s="28">
        <v>804</v>
      </c>
      <c r="J143" s="28">
        <f>+I143-G143</f>
        <v>251.84382999999991</v>
      </c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0"/>
        <v>0</v>
      </c>
      <c r="F144" s="28">
        <v>0</v>
      </c>
      <c r="G144" s="28">
        <v>0</v>
      </c>
      <c r="H144" s="29">
        <f t="shared" si="21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67</v>
      </c>
      <c r="D145" s="32">
        <f>SUM(D140:D144)</f>
        <v>8.0169999999999995</v>
      </c>
      <c r="E145" s="33">
        <f t="shared" si="20"/>
        <v>0.11965671641791042</v>
      </c>
      <c r="F145" s="32">
        <f>SUM(F140:F144)</f>
        <v>335</v>
      </c>
      <c r="G145" s="32">
        <f>SUM(G140:G144)</f>
        <v>552.15617000000009</v>
      </c>
      <c r="H145" s="33">
        <f t="shared" si="21"/>
        <v>1.6482273731343287</v>
      </c>
      <c r="I145" s="32">
        <f>SUM(I140:I144)</f>
        <v>804</v>
      </c>
      <c r="J145" s="32">
        <f>SUM(J140:J144)</f>
        <v>251.84382999999991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164.00800000000001</v>
      </c>
      <c r="E147" s="29">
        <f t="shared" ref="E147:E152" si="22">IF(C147=0,0,1-((C147-D147)/ABS(C147)))</f>
        <v>0</v>
      </c>
      <c r="F147" s="28">
        <v>0</v>
      </c>
      <c r="G147" s="28">
        <v>1233.1010000000001</v>
      </c>
      <c r="H147" s="29">
        <f t="shared" ref="H147:H152" si="23">IF(F147=0,0,1-((F147-G147)/ABS(F147)))</f>
        <v>0</v>
      </c>
      <c r="I147" s="28">
        <v>0</v>
      </c>
      <c r="J147" s="28">
        <f>+I147-G147</f>
        <v>-1233.1010000000001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2"/>
        <v>0</v>
      </c>
      <c r="F148" s="28">
        <v>0</v>
      </c>
      <c r="G148" s="28">
        <v>0</v>
      </c>
      <c r="H148" s="29">
        <f t="shared" si="23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11</v>
      </c>
      <c r="E149" s="29">
        <f t="shared" si="22"/>
        <v>0</v>
      </c>
      <c r="F149" s="28">
        <v>0</v>
      </c>
      <c r="G149" s="28">
        <v>21</v>
      </c>
      <c r="H149" s="29">
        <f t="shared" si="23"/>
        <v>0</v>
      </c>
      <c r="I149" s="28">
        <v>0</v>
      </c>
      <c r="J149" s="28">
        <f>+I149-G149</f>
        <v>-21</v>
      </c>
    </row>
    <row r="150" spans="1:10" x14ac:dyDescent="0.3">
      <c r="A150" s="57" t="s">
        <v>381</v>
      </c>
      <c r="B150" s="27" t="s">
        <v>263</v>
      </c>
      <c r="C150" s="28">
        <v>6030</v>
      </c>
      <c r="D150" s="28">
        <v>5597.009</v>
      </c>
      <c r="E150" s="29">
        <f t="shared" si="22"/>
        <v>0.92819386401326698</v>
      </c>
      <c r="F150" s="28">
        <v>29050</v>
      </c>
      <c r="G150" s="28">
        <v>25730.342539999998</v>
      </c>
      <c r="H150" s="29">
        <f t="shared" si="23"/>
        <v>0.88572607710843365</v>
      </c>
      <c r="I150" s="28">
        <v>71377</v>
      </c>
      <c r="J150" s="28"/>
    </row>
    <row r="151" spans="1:10" x14ac:dyDescent="0.3">
      <c r="B151" s="24" t="s">
        <v>264</v>
      </c>
      <c r="C151" s="32">
        <f>SUM(C147:C150)</f>
        <v>6030</v>
      </c>
      <c r="D151" s="32">
        <f>SUM(D147:D150)</f>
        <v>5772.0169999999998</v>
      </c>
      <c r="E151" s="33">
        <f t="shared" si="22"/>
        <v>0.95721674958540626</v>
      </c>
      <c r="F151" s="32">
        <f>SUM(F147:F150)</f>
        <v>29050</v>
      </c>
      <c r="G151" s="32">
        <f>SUM(G147:G150)</f>
        <v>26984.443539999997</v>
      </c>
      <c r="H151" s="33">
        <f t="shared" si="23"/>
        <v>0.92889650740103258</v>
      </c>
      <c r="I151" s="32">
        <f>SUM(I147:I150)</f>
        <v>71377</v>
      </c>
      <c r="J151" s="32">
        <f>SUM(J147:J150)</f>
        <v>-1254.1010000000001</v>
      </c>
    </row>
    <row r="152" spans="1:10" x14ac:dyDescent="0.3">
      <c r="B152" s="24" t="s">
        <v>265</v>
      </c>
      <c r="C152" s="32">
        <f>+C137+C145-C151</f>
        <v>1793</v>
      </c>
      <c r="D152" s="32">
        <f>+D137+D145-D151</f>
        <v>-28529.432579999993</v>
      </c>
      <c r="E152" s="33">
        <f t="shared" si="22"/>
        <v>-15.911563067484657</v>
      </c>
      <c r="F152" s="32">
        <f>+F137+F145-F151</f>
        <v>14163</v>
      </c>
      <c r="G152" s="32">
        <f>+G137+G145-G151</f>
        <v>-48752.539180000043</v>
      </c>
      <c r="H152" s="33">
        <f t="shared" si="23"/>
        <v>-3.4422466412483264</v>
      </c>
      <c r="I152" s="32">
        <f>+I137+I145-I151</f>
        <v>-1206</v>
      </c>
      <c r="J152" s="32">
        <f>+J137+J145-J151</f>
        <v>93193.196640000038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1793</v>
      </c>
      <c r="D156" s="46">
        <f>+D152-D155</f>
        <v>-28529.432579999993</v>
      </c>
      <c r="E156" s="47">
        <f>IF(C156=0,0,1-((C156-D156)/ABS(C156)))</f>
        <v>-15.911563067484657</v>
      </c>
      <c r="F156" s="46">
        <f>+F152-F155</f>
        <v>14163</v>
      </c>
      <c r="G156" s="46">
        <f>+G152-G155</f>
        <v>-48752.539180000043</v>
      </c>
      <c r="H156" s="47">
        <f>IF(F156=0,0,1-((F156-G156)/ABS(F156)))</f>
        <v>-3.4422466412483264</v>
      </c>
      <c r="I156" s="46">
        <f>+I152-I155</f>
        <v>-1206</v>
      </c>
      <c r="J156" s="46">
        <f>+J152-J155</f>
        <v>93193.196640000038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11851</v>
      </c>
      <c r="D160" s="32">
        <f>+D137+D46+D66+D94+D95</f>
        <v>-18321.841379999994</v>
      </c>
      <c r="E160" s="29">
        <f>IF(C160=0,0,1-((C160-D160)/ABS(C160)))</f>
        <v>-1.5460164863724577</v>
      </c>
      <c r="F160" s="32">
        <f>+F137+F46+F66+F94+F95</f>
        <v>62754</v>
      </c>
      <c r="G160" s="32">
        <f>+G137+G46+G66+G94+G95</f>
        <v>-296.65273000004527</v>
      </c>
      <c r="H160" s="29">
        <f>IF(F160=0,0,1-((F160-G160)/ABS(F160)))</f>
        <v>-4.7272322083060647E-3</v>
      </c>
      <c r="I160" s="32">
        <f>+I137+I46+I66+I94+I95</f>
        <v>117095</v>
      </c>
      <c r="J160" s="32">
        <f>+J137+J46+J66+J94+J95</f>
        <v>117391.65273000005</v>
      </c>
    </row>
    <row r="161" spans="1:10" x14ac:dyDescent="0.3">
      <c r="A161" s="6"/>
      <c r="B161" s="24" t="s">
        <v>272</v>
      </c>
      <c r="C161" s="32">
        <f>+C41+C58+C90+C91+C98+C100</f>
        <v>36043</v>
      </c>
      <c r="D161" s="32">
        <f>+D41+D58+D90+D91+D98+D100</f>
        <v>32188.808000000001</v>
      </c>
      <c r="E161" s="29">
        <f>IF(C161=0,0,1-((C161-D161)/ABS(C161)))</f>
        <v>0.89306683683378185</v>
      </c>
      <c r="F161" s="32">
        <f>+F41+F58+F90+F91+F98+F100</f>
        <v>165880</v>
      </c>
      <c r="G161" s="32">
        <f>+G41+G58+G90+G91+G98+G100</f>
        <v>144843.16399999999</v>
      </c>
      <c r="H161" s="29">
        <f>IF(F161=0,0,1-((F161-G161)/ABS(F161)))</f>
        <v>0.87318039546660231</v>
      </c>
      <c r="I161" s="32">
        <f>+I41+I58+I90+I91+I98+I100</f>
        <v>413345</v>
      </c>
      <c r="J161" s="32">
        <f>+J41+J58+J90+J91+J98+J100</f>
        <v>268501.83600000001</v>
      </c>
    </row>
    <row r="162" spans="1:10" x14ac:dyDescent="0.3">
      <c r="A162" s="6"/>
      <c r="B162" s="24" t="s">
        <v>273</v>
      </c>
      <c r="C162" s="32">
        <f>+C42+C59+C92+C99+C101</f>
        <v>15328</v>
      </c>
      <c r="D162" s="32">
        <f>+D42+D59+D92+D99+D101</f>
        <v>13068.881000000001</v>
      </c>
      <c r="E162" s="29">
        <f>IF(C162=0,0,1-((C162-D162)/ABS(C162)))</f>
        <v>0.85261488778705641</v>
      </c>
      <c r="F162" s="32">
        <f>+F42+F59+F92+F99+F101</f>
        <v>69688</v>
      </c>
      <c r="G162" s="32">
        <f>+G42+G59+G92+G99+G101</f>
        <v>62156.782999999996</v>
      </c>
      <c r="H162" s="29">
        <f>IF(F162=0,0,1-((F162-G162)/ABS(F162)))</f>
        <v>0.89192950005739857</v>
      </c>
      <c r="I162" s="32">
        <f>+I42+I59+I92+I99+I101</f>
        <v>177727</v>
      </c>
      <c r="J162" s="32">
        <f>+J42+J59+J92+J99+J101</f>
        <v>115570.217</v>
      </c>
    </row>
    <row r="163" spans="1:10" x14ac:dyDescent="0.3">
      <c r="A163" s="6"/>
      <c r="B163" s="24" t="s">
        <v>274</v>
      </c>
      <c r="C163" s="32">
        <f>+C161+C162</f>
        <v>51371</v>
      </c>
      <c r="D163" s="32">
        <f>+D161+D162</f>
        <v>45257.688999999998</v>
      </c>
      <c r="E163" s="29">
        <f>IF(C163=0,0,1-((C163-D163)/ABS(C163)))</f>
        <v>0.88099684646979814</v>
      </c>
      <c r="F163" s="32">
        <f>+F161+F162</f>
        <v>235568</v>
      </c>
      <c r="G163" s="32">
        <f>+G161+G162</f>
        <v>206999.94699999999</v>
      </c>
      <c r="H163" s="29">
        <f>IF(F163=0,0,1-((F163-G163)/ABS(F163)))</f>
        <v>0.87872693659580237</v>
      </c>
      <c r="I163" s="32">
        <f>+I161+I162</f>
        <v>591072</v>
      </c>
      <c r="J163" s="32">
        <f>+J161+J162</f>
        <v>384072.05300000001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CF361-1D98-45AB-B758-22156BFABA59}">
  <dimension ref="A1:K284"/>
  <sheetViews>
    <sheetView showGridLines="0" topLeftCell="A2" zoomScaleNormal="100" workbookViewId="0">
      <pane xSplit="2" ySplit="5" topLeftCell="C51" activePane="bottomRight" state="frozen"/>
      <selection activeCell="B46" sqref="B46:J52"/>
      <selection pane="topRight" activeCell="B46" sqref="B46:J52"/>
      <selection pane="bottomLeft" activeCell="B46" sqref="B46:J52"/>
      <selection pane="bottomRight" activeCell="D130" sqref="D130"/>
    </sheetView>
  </sheetViews>
  <sheetFormatPr baseColWidth="10" defaultColWidth="23.1796875" defaultRowHeight="13" x14ac:dyDescent="0.3"/>
  <cols>
    <col min="1" max="1" width="8.453125" style="57" customWidth="1"/>
    <col min="2" max="2" width="34.7265625" style="35" customWidth="1"/>
    <col min="3" max="3" width="13.54296875" style="6" bestFit="1" customWidth="1"/>
    <col min="4" max="4" width="12.453125" style="6" customWidth="1"/>
    <col min="5" max="5" width="9.26953125" style="6" customWidth="1"/>
    <col min="6" max="6" width="13.26953125" style="6" customWidth="1"/>
    <col min="7" max="7" width="14.26953125" style="6" customWidth="1"/>
    <col min="8" max="8" width="6.81640625" style="6" customWidth="1"/>
    <col min="9" max="9" width="13.54296875" style="6" customWidth="1"/>
    <col min="10" max="10" width="13" style="6" customWidth="1"/>
    <col min="11" max="16384" width="23.1796875" style="6"/>
  </cols>
  <sheetData>
    <row r="1" spans="1:11" x14ac:dyDescent="0.3">
      <c r="B1" s="2"/>
      <c r="C1" s="3"/>
      <c r="D1" s="4"/>
      <c r="E1" s="5"/>
      <c r="F1" s="3"/>
      <c r="G1" s="3"/>
      <c r="H1" s="5"/>
      <c r="I1" s="3"/>
      <c r="J1" s="3"/>
    </row>
    <row r="2" spans="1:11" ht="17.25" customHeight="1" x14ac:dyDescent="0.3">
      <c r="B2" s="2" t="s">
        <v>0</v>
      </c>
      <c r="C2" s="73" t="s">
        <v>396</v>
      </c>
      <c r="D2" s="5"/>
      <c r="E2" s="3"/>
      <c r="F2" s="3"/>
      <c r="G2" s="3"/>
      <c r="H2" s="3"/>
      <c r="I2" s="9">
        <f>+C5</f>
        <v>202605</v>
      </c>
      <c r="J2" s="3"/>
    </row>
    <row r="3" spans="1:11" ht="16.5" customHeight="1" x14ac:dyDescent="0.3">
      <c r="B3" s="16" t="s">
        <v>397</v>
      </c>
      <c r="C3" s="59"/>
      <c r="D3" s="11"/>
      <c r="E3" s="3"/>
      <c r="F3" s="3"/>
      <c r="G3" s="3"/>
      <c r="H3" s="3"/>
      <c r="I3" s="3"/>
      <c r="J3" s="3"/>
    </row>
    <row r="4" spans="1:11" ht="16.5" customHeight="1" x14ac:dyDescent="0.3">
      <c r="B4" s="12" t="s">
        <v>2</v>
      </c>
      <c r="C4" s="13" t="s">
        <v>3</v>
      </c>
      <c r="D4" s="14"/>
      <c r="E4" s="15"/>
      <c r="F4" s="13" t="s">
        <v>4</v>
      </c>
      <c r="G4" s="14"/>
      <c r="H4" s="15"/>
      <c r="I4" s="13" t="s">
        <v>5</v>
      </c>
      <c r="J4" s="14"/>
    </row>
    <row r="5" spans="1:11" ht="12.75" customHeight="1" x14ac:dyDescent="0.3">
      <c r="B5" s="60"/>
      <c r="C5" s="61">
        <f>'Total Contable'!C5</f>
        <v>202605</v>
      </c>
      <c r="D5" s="62">
        <f>+C5</f>
        <v>202605</v>
      </c>
      <c r="E5" s="63"/>
      <c r="F5" s="62">
        <f>'Total Contable'!F5</f>
        <v>202601</v>
      </c>
      <c r="G5" s="62">
        <f>+D5</f>
        <v>202605</v>
      </c>
      <c r="H5" s="63"/>
      <c r="I5" s="62">
        <f>F5</f>
        <v>202601</v>
      </c>
      <c r="J5" s="61">
        <f>'Total Contable'!J5</f>
        <v>202612</v>
      </c>
    </row>
    <row r="6" spans="1:11" x14ac:dyDescent="0.3">
      <c r="B6" s="19" t="s">
        <v>6</v>
      </c>
      <c r="C6" s="20" t="s">
        <v>7</v>
      </c>
      <c r="D6" s="20" t="s">
        <v>8</v>
      </c>
      <c r="E6" s="21" t="s">
        <v>9</v>
      </c>
      <c r="F6" s="20" t="s">
        <v>7</v>
      </c>
      <c r="G6" s="20" t="s">
        <v>8</v>
      </c>
      <c r="H6" s="21" t="s">
        <v>9</v>
      </c>
      <c r="I6" s="22" t="s">
        <v>10</v>
      </c>
      <c r="J6" s="20" t="s">
        <v>11</v>
      </c>
      <c r="K6" s="23"/>
    </row>
    <row r="7" spans="1:11" x14ac:dyDescent="0.3">
      <c r="B7" s="24" t="s">
        <v>12</v>
      </c>
      <c r="J7" s="25"/>
    </row>
    <row r="8" spans="1:11" x14ac:dyDescent="0.3">
      <c r="B8" s="24" t="s">
        <v>13</v>
      </c>
      <c r="J8" s="25"/>
    </row>
    <row r="9" spans="1:11" x14ac:dyDescent="0.3">
      <c r="A9" s="65" t="s">
        <v>14</v>
      </c>
      <c r="B9" s="27" t="s">
        <v>15</v>
      </c>
      <c r="C9" s="28">
        <v>16108</v>
      </c>
      <c r="D9" s="28">
        <v>16011.148999999999</v>
      </c>
      <c r="E9" s="29">
        <f>IF(C9=0,0,1-((C9-D9)/ABS(C9)))</f>
        <v>0.99398739756642662</v>
      </c>
      <c r="F9" s="28">
        <v>72343</v>
      </c>
      <c r="G9" s="28">
        <v>79862.008000000002</v>
      </c>
      <c r="H9" s="29">
        <f t="shared" ref="H9:H19" si="0">IF(F9=0,0,1-((F9-G9)/ABS(F9)))</f>
        <v>1.10393552935322</v>
      </c>
      <c r="I9" s="28">
        <v>181109</v>
      </c>
      <c r="J9" s="28">
        <f>+I9-G9</f>
        <v>101246.992</v>
      </c>
    </row>
    <row r="10" spans="1:11" x14ac:dyDescent="0.3">
      <c r="A10" s="65" t="s">
        <v>278</v>
      </c>
      <c r="B10" s="27" t="s">
        <v>17</v>
      </c>
      <c r="C10" s="28">
        <v>7914</v>
      </c>
      <c r="D10" s="28">
        <v>8015.1980000000003</v>
      </c>
      <c r="E10" s="29">
        <f>IF(C10=0,0,1-((C10-D10)/ABS(C10)))</f>
        <v>1.0127872125347486</v>
      </c>
      <c r="F10" s="28">
        <v>31656</v>
      </c>
      <c r="G10" s="28">
        <v>40850.826000000001</v>
      </c>
      <c r="H10" s="29">
        <f t="shared" si="0"/>
        <v>1.2904607657316149</v>
      </c>
      <c r="I10" s="28">
        <v>71947</v>
      </c>
      <c r="J10" s="28">
        <f t="shared" ref="J10:J19" si="1">+I10-G10</f>
        <v>31096.173999999999</v>
      </c>
    </row>
    <row r="11" spans="1:11" x14ac:dyDescent="0.3">
      <c r="A11" s="65" t="s">
        <v>279</v>
      </c>
      <c r="B11" s="27" t="s">
        <v>19</v>
      </c>
      <c r="C11" s="28">
        <v>4404</v>
      </c>
      <c r="D11" s="28">
        <v>3198.1559999999999</v>
      </c>
      <c r="E11" s="29">
        <f t="shared" ref="E11:E20" si="2">IF(C11=0,0,1-((C11-D11)/ABS(C11)))</f>
        <v>0.72619346049046318</v>
      </c>
      <c r="F11" s="28">
        <v>26000</v>
      </c>
      <c r="G11" s="28">
        <v>20037.546999999999</v>
      </c>
      <c r="H11" s="29">
        <f t="shared" si="0"/>
        <v>0.77067488461538458</v>
      </c>
      <c r="I11" s="28">
        <v>54893</v>
      </c>
      <c r="J11" s="28">
        <f t="shared" si="1"/>
        <v>34855.453000000001</v>
      </c>
    </row>
    <row r="12" spans="1:11" x14ac:dyDescent="0.3">
      <c r="A12" s="65" t="s">
        <v>280</v>
      </c>
      <c r="B12" s="27" t="s">
        <v>21</v>
      </c>
      <c r="C12" s="28">
        <v>30243</v>
      </c>
      <c r="D12" s="28">
        <v>23584.582999999999</v>
      </c>
      <c r="E12" s="29">
        <f t="shared" si="2"/>
        <v>0.77983609430281386</v>
      </c>
      <c r="F12" s="28">
        <v>141981</v>
      </c>
      <c r="G12" s="28">
        <v>126287.30899999999</v>
      </c>
      <c r="H12" s="29">
        <f t="shared" si="0"/>
        <v>0.88946625956994241</v>
      </c>
      <c r="I12" s="28">
        <v>375831</v>
      </c>
      <c r="J12" s="28">
        <f>+I12-G12</f>
        <v>249543.69099999999</v>
      </c>
    </row>
    <row r="13" spans="1:11" x14ac:dyDescent="0.3">
      <c r="A13" s="65" t="s">
        <v>281</v>
      </c>
      <c r="B13" s="27" t="s">
        <v>23</v>
      </c>
      <c r="C13" s="28">
        <v>5320</v>
      </c>
      <c r="D13" s="28">
        <v>0</v>
      </c>
      <c r="E13" s="29">
        <f t="shared" si="2"/>
        <v>0</v>
      </c>
      <c r="F13" s="28">
        <v>21280</v>
      </c>
      <c r="G13" s="28">
        <v>200</v>
      </c>
      <c r="H13" s="29">
        <f t="shared" si="0"/>
        <v>9.3984962406015171E-3</v>
      </c>
      <c r="I13" s="28">
        <v>48364</v>
      </c>
      <c r="J13" s="28">
        <f t="shared" ref="J13" si="3">+I13-G13</f>
        <v>48164</v>
      </c>
      <c r="K13" s="30"/>
    </row>
    <row r="14" spans="1:11" x14ac:dyDescent="0.3">
      <c r="A14" s="65" t="s">
        <v>282</v>
      </c>
      <c r="B14" s="27" t="s">
        <v>25</v>
      </c>
      <c r="C14" s="28">
        <v>16773</v>
      </c>
      <c r="D14" s="28">
        <v>9304.6</v>
      </c>
      <c r="E14" s="29">
        <f t="shared" si="2"/>
        <v>0.55473677934776133</v>
      </c>
      <c r="F14" s="28">
        <v>67091</v>
      </c>
      <c r="G14" s="28">
        <v>50633.93</v>
      </c>
      <c r="H14" s="29">
        <f t="shared" si="0"/>
        <v>0.75470525107689557</v>
      </c>
      <c r="I14" s="28">
        <v>152468</v>
      </c>
      <c r="J14" s="28">
        <f t="shared" si="1"/>
        <v>101834.07</v>
      </c>
      <c r="K14" s="31"/>
    </row>
    <row r="15" spans="1:11" x14ac:dyDescent="0.3">
      <c r="A15" s="65">
        <v>4170250500</v>
      </c>
      <c r="B15" s="27" t="s">
        <v>27</v>
      </c>
      <c r="C15" s="28">
        <v>0</v>
      </c>
      <c r="D15" s="28">
        <v>0</v>
      </c>
      <c r="E15" s="29">
        <f t="shared" si="2"/>
        <v>0</v>
      </c>
      <c r="F15" s="28">
        <v>0</v>
      </c>
      <c r="G15" s="28">
        <v>0</v>
      </c>
      <c r="H15" s="29">
        <f t="shared" si="0"/>
        <v>0</v>
      </c>
      <c r="I15" s="28">
        <v>0</v>
      </c>
      <c r="J15" s="28">
        <f t="shared" si="1"/>
        <v>0</v>
      </c>
    </row>
    <row r="16" spans="1:11" x14ac:dyDescent="0.3">
      <c r="A16" s="65" t="s">
        <v>283</v>
      </c>
      <c r="B16" s="27" t="s">
        <v>29</v>
      </c>
      <c r="C16" s="28">
        <v>47</v>
      </c>
      <c r="D16" s="28">
        <v>0</v>
      </c>
      <c r="E16" s="29">
        <f>IF(C16=0,0,1-((C16-D16)/ABS(C16)))</f>
        <v>0</v>
      </c>
      <c r="F16" s="28">
        <v>146</v>
      </c>
      <c r="G16" s="28">
        <v>2643.6990000000001</v>
      </c>
      <c r="H16" s="29">
        <f>IF(F16=0,0,1-((F16-G16)/ABS(F16)))</f>
        <v>18.107527397260274</v>
      </c>
      <c r="I16" s="28">
        <v>360</v>
      </c>
      <c r="J16" s="28">
        <f>+I16-G16</f>
        <v>-2283.6990000000001</v>
      </c>
    </row>
    <row r="17" spans="1:10" x14ac:dyDescent="0.3">
      <c r="A17" s="65" t="s">
        <v>284</v>
      </c>
      <c r="B17" s="27" t="s">
        <v>31</v>
      </c>
      <c r="C17" s="28">
        <v>5735</v>
      </c>
      <c r="D17" s="28">
        <v>5465.03</v>
      </c>
      <c r="E17" s="29">
        <f t="shared" si="2"/>
        <v>0.95292589363557101</v>
      </c>
      <c r="F17" s="28">
        <v>27291</v>
      </c>
      <c r="G17" s="28">
        <v>28842.519</v>
      </c>
      <c r="H17" s="29">
        <f t="shared" si="0"/>
        <v>1.056850939870287</v>
      </c>
      <c r="I17" s="28">
        <v>70553</v>
      </c>
      <c r="J17" s="28">
        <f t="shared" si="1"/>
        <v>41710.481</v>
      </c>
    </row>
    <row r="18" spans="1:10" x14ac:dyDescent="0.3">
      <c r="A18" s="65">
        <v>4155951000</v>
      </c>
      <c r="B18" s="27" t="s">
        <v>33</v>
      </c>
      <c r="C18" s="28">
        <v>0</v>
      </c>
      <c r="D18" s="28">
        <v>0</v>
      </c>
      <c r="E18" s="29">
        <f t="shared" si="2"/>
        <v>0</v>
      </c>
      <c r="F18" s="28">
        <v>0</v>
      </c>
      <c r="G18" s="28">
        <v>0</v>
      </c>
      <c r="H18" s="29">
        <f t="shared" si="0"/>
        <v>0</v>
      </c>
      <c r="I18" s="28">
        <v>0</v>
      </c>
      <c r="J18" s="28">
        <f t="shared" si="1"/>
        <v>0</v>
      </c>
    </row>
    <row r="19" spans="1:10" x14ac:dyDescent="0.3">
      <c r="A19" s="26" t="s">
        <v>34</v>
      </c>
      <c r="B19" s="27" t="s">
        <v>35</v>
      </c>
      <c r="C19" s="28">
        <v>253</v>
      </c>
      <c r="D19" s="28">
        <v>0</v>
      </c>
      <c r="E19" s="29">
        <f t="shared" si="2"/>
        <v>0</v>
      </c>
      <c r="F19" s="28">
        <v>637</v>
      </c>
      <c r="G19" s="28">
        <v>0</v>
      </c>
      <c r="H19" s="29">
        <f t="shared" si="0"/>
        <v>0</v>
      </c>
      <c r="I19" s="28">
        <v>4124</v>
      </c>
      <c r="J19" s="28">
        <f t="shared" si="1"/>
        <v>4124</v>
      </c>
    </row>
    <row r="20" spans="1:10" x14ac:dyDescent="0.3">
      <c r="B20" s="24" t="s">
        <v>13</v>
      </c>
      <c r="C20" s="32">
        <f>SUM(C9:C19)</f>
        <v>86797</v>
      </c>
      <c r="D20" s="32">
        <f>SUM(D9:D19)</f>
        <v>65578.716</v>
      </c>
      <c r="E20" s="33">
        <f t="shared" si="2"/>
        <v>0.75554127446801156</v>
      </c>
      <c r="F20" s="32">
        <f>SUM(F9:F19)</f>
        <v>388425</v>
      </c>
      <c r="G20" s="32">
        <f>SUM(G9:G19)</f>
        <v>349357.83799999999</v>
      </c>
      <c r="H20" s="33">
        <f>IF(F20=0,0,1-((F20-G20)/ABS(F20)))</f>
        <v>0.8994216077749887</v>
      </c>
      <c r="I20" s="32">
        <f>SUM(I9:I19)</f>
        <v>959649</v>
      </c>
      <c r="J20" s="32">
        <f>SUM(J9:J19)</f>
        <v>610291.16200000001</v>
      </c>
    </row>
    <row r="21" spans="1:10" s="37" customFormat="1" ht="10.5" customHeight="1" x14ac:dyDescent="0.3">
      <c r="A21" s="66"/>
      <c r="B21" s="35"/>
      <c r="C21" s="36"/>
      <c r="D21" s="36"/>
      <c r="E21" s="29"/>
      <c r="F21" s="36"/>
      <c r="G21" s="36"/>
      <c r="H21" s="29"/>
      <c r="I21" s="36"/>
      <c r="J21" s="28"/>
    </row>
    <row r="22" spans="1:10" ht="12" hidden="1" customHeight="1" x14ac:dyDescent="0.3">
      <c r="B22" s="27" t="s">
        <v>36</v>
      </c>
      <c r="C22" s="38"/>
      <c r="D22" s="38"/>
      <c r="E22" s="29"/>
      <c r="F22" s="38"/>
      <c r="G22" s="38"/>
      <c r="H22" s="29"/>
      <c r="I22" s="38"/>
      <c r="J22" s="28"/>
    </row>
    <row r="23" spans="1:10" hidden="1" x14ac:dyDescent="0.3">
      <c r="A23" s="57" t="s">
        <v>37</v>
      </c>
      <c r="B23" s="27" t="s">
        <v>38</v>
      </c>
      <c r="C23" s="28">
        <v>0</v>
      </c>
      <c r="D23" s="28">
        <v>0</v>
      </c>
      <c r="E23" s="29">
        <f>IF(C23=0,0,1-((C23-D23)/ABS(C23)))</f>
        <v>0</v>
      </c>
      <c r="F23" s="28">
        <v>0</v>
      </c>
      <c r="G23" s="28">
        <v>0</v>
      </c>
      <c r="H23" s="29">
        <f>IF(F23=0,0,1-((F23-G23)/ABS(F23)))</f>
        <v>0</v>
      </c>
      <c r="I23" s="28">
        <v>0</v>
      </c>
      <c r="J23" s="28">
        <f>+I23-G23</f>
        <v>0</v>
      </c>
    </row>
    <row r="24" spans="1:10" hidden="1" x14ac:dyDescent="0.3">
      <c r="A24" s="57" t="s">
        <v>39</v>
      </c>
      <c r="B24" s="27" t="s">
        <v>40</v>
      </c>
      <c r="C24" s="28">
        <v>0</v>
      </c>
      <c r="D24" s="28">
        <v>0</v>
      </c>
      <c r="E24" s="29">
        <f>IF(C24=0,0,1-((C24-D24)/ABS(C24)))</f>
        <v>0</v>
      </c>
      <c r="F24" s="28">
        <v>0</v>
      </c>
      <c r="G24" s="28">
        <v>0</v>
      </c>
      <c r="H24" s="29">
        <f>IF(F24=0,0,1-((F24-G24)/ABS(F24)))</f>
        <v>0</v>
      </c>
      <c r="I24" s="28">
        <v>0</v>
      </c>
      <c r="J24" s="28">
        <f>+I24-G24</f>
        <v>0</v>
      </c>
    </row>
    <row r="25" spans="1:10" hidden="1" x14ac:dyDescent="0.3">
      <c r="B25" s="27" t="s">
        <v>41</v>
      </c>
      <c r="C25" s="28">
        <f>SUM(C23:C24)</f>
        <v>0</v>
      </c>
      <c r="D25" s="28">
        <f>SUM(D23:D24)</f>
        <v>0</v>
      </c>
      <c r="E25" s="29">
        <f>IF(C25=0,0,1-((C25-D25)/ABS(C25)))</f>
        <v>0</v>
      </c>
      <c r="F25" s="28">
        <f>SUM(F23:F24)</f>
        <v>0</v>
      </c>
      <c r="G25" s="28">
        <f>SUM(G23:G24)</f>
        <v>0</v>
      </c>
      <c r="H25" s="29">
        <f>IF(F25=0,0,1-((F25-G25)/ABS(F25)))</f>
        <v>0</v>
      </c>
      <c r="I25" s="28">
        <v>0</v>
      </c>
      <c r="J25" s="28">
        <f>SUM(J23:J24)</f>
        <v>0</v>
      </c>
    </row>
    <row r="26" spans="1:10" hidden="1" x14ac:dyDescent="0.3">
      <c r="A26" s="57" t="s">
        <v>42</v>
      </c>
      <c r="B26" s="27" t="s">
        <v>43</v>
      </c>
      <c r="C26" s="28">
        <v>0</v>
      </c>
      <c r="D26" s="28">
        <v>0</v>
      </c>
      <c r="E26" s="29">
        <f>IF(C26=0,0,1-((C26-D26)/ABS(C26)))</f>
        <v>0</v>
      </c>
      <c r="F26" s="28">
        <v>0</v>
      </c>
      <c r="G26" s="28">
        <v>0</v>
      </c>
      <c r="H26" s="29">
        <f>IF(F26=0,0,1-((F26-G26)/ABS(F26)))</f>
        <v>0</v>
      </c>
      <c r="I26" s="28">
        <v>0</v>
      </c>
      <c r="J26" s="28">
        <f>+I26-G26</f>
        <v>0</v>
      </c>
    </row>
    <row r="27" spans="1:10" ht="10.5" customHeight="1" x14ac:dyDescent="0.3">
      <c r="B27" s="24" t="s">
        <v>44</v>
      </c>
      <c r="C27" s="32">
        <f>+C20+C25+C26</f>
        <v>86797</v>
      </c>
      <c r="D27" s="32">
        <f>+D20+D25+D26</f>
        <v>65578.716</v>
      </c>
      <c r="E27" s="29">
        <f>IF(C27=0,0,1-((C27-D27)/ABS(C27)))</f>
        <v>0.75554127446801156</v>
      </c>
      <c r="F27" s="32">
        <f>+F20+F25+F26</f>
        <v>388425</v>
      </c>
      <c r="G27" s="32">
        <f>+G20+G25+G26</f>
        <v>349357.83799999999</v>
      </c>
      <c r="H27" s="29">
        <f>IF(F27=0,0,1-((F27-G27)/ABS(F27)))</f>
        <v>0.8994216077749887</v>
      </c>
      <c r="I27" s="32">
        <f>+I20+I25+I26</f>
        <v>959649</v>
      </c>
      <c r="J27" s="32">
        <f>+J20+J25+J26</f>
        <v>610291.16200000001</v>
      </c>
    </row>
    <row r="28" spans="1:10" x14ac:dyDescent="0.3">
      <c r="B28" s="24" t="s">
        <v>45</v>
      </c>
      <c r="C28" s="38"/>
      <c r="D28" s="38"/>
      <c r="E28" s="29"/>
      <c r="F28" s="38"/>
      <c r="G28" s="38"/>
      <c r="H28" s="29"/>
      <c r="I28" s="38"/>
      <c r="J28" s="28"/>
    </row>
    <row r="29" spans="1:10" x14ac:dyDescent="0.3">
      <c r="A29" s="57" t="s">
        <v>285</v>
      </c>
      <c r="B29" s="27" t="s">
        <v>47</v>
      </c>
      <c r="C29" s="28">
        <v>8051</v>
      </c>
      <c r="D29" s="28">
        <v>5488.6172500000002</v>
      </c>
      <c r="E29" s="29">
        <f t="shared" ref="E29:E34" si="4">IF(C29=0,0,1-((C29-D29)/ABS(C29)))</f>
        <v>0.68173112035771954</v>
      </c>
      <c r="F29" s="28">
        <v>32204</v>
      </c>
      <c r="G29" s="28">
        <v>16703.51685</v>
      </c>
      <c r="H29" s="29">
        <f t="shared" ref="H29:H34" si="5">IF(F29=0,0,1-((F29-G29)/ABS(F29)))</f>
        <v>0.51867832722643148</v>
      </c>
      <c r="I29" s="28">
        <v>73189</v>
      </c>
      <c r="J29" s="28">
        <f>+I29-G29</f>
        <v>56485.48315</v>
      </c>
    </row>
    <row r="30" spans="1:10" x14ac:dyDescent="0.3">
      <c r="A30" s="57" t="s">
        <v>286</v>
      </c>
      <c r="B30" s="27" t="s">
        <v>49</v>
      </c>
      <c r="C30" s="28">
        <v>8728</v>
      </c>
      <c r="D30" s="28">
        <v>5982.8310000000001</v>
      </c>
      <c r="E30" s="29">
        <f t="shared" si="4"/>
        <v>0.68547559578368467</v>
      </c>
      <c r="F30" s="28">
        <v>40541</v>
      </c>
      <c r="G30" s="28">
        <v>42191.783689999997</v>
      </c>
      <c r="H30" s="29">
        <f t="shared" si="5"/>
        <v>1.0407188695394785</v>
      </c>
      <c r="I30" s="28">
        <v>109849</v>
      </c>
      <c r="J30" s="28">
        <f>+I30-G30</f>
        <v>67657.216310000003</v>
      </c>
    </row>
    <row r="31" spans="1:10" x14ac:dyDescent="0.3">
      <c r="A31" s="57" t="s">
        <v>287</v>
      </c>
      <c r="B31" s="27" t="s">
        <v>51</v>
      </c>
      <c r="C31" s="28">
        <v>6030</v>
      </c>
      <c r="D31" s="28">
        <v>0</v>
      </c>
      <c r="E31" s="29">
        <f t="shared" si="4"/>
        <v>0</v>
      </c>
      <c r="F31" s="28">
        <v>24119</v>
      </c>
      <c r="G31" s="28">
        <v>255.29372000000001</v>
      </c>
      <c r="H31" s="29">
        <f t="shared" si="5"/>
        <v>1.0584755586881767E-2</v>
      </c>
      <c r="I31" s="28">
        <v>54817</v>
      </c>
      <c r="J31" s="28">
        <f>+I31-G31</f>
        <v>54561.706279999999</v>
      </c>
    </row>
    <row r="32" spans="1:10" x14ac:dyDescent="0.3">
      <c r="A32" s="57" t="s">
        <v>288</v>
      </c>
      <c r="B32" s="27" t="s">
        <v>53</v>
      </c>
      <c r="C32" s="28">
        <v>0</v>
      </c>
      <c r="D32" s="28">
        <v>0</v>
      </c>
      <c r="E32" s="29">
        <f t="shared" si="4"/>
        <v>0</v>
      </c>
      <c r="F32" s="28">
        <v>0</v>
      </c>
      <c r="G32" s="28">
        <v>0</v>
      </c>
      <c r="H32" s="29">
        <f t="shared" si="5"/>
        <v>0</v>
      </c>
      <c r="I32" s="28">
        <v>0</v>
      </c>
      <c r="J32" s="28">
        <f>+I32-G32</f>
        <v>0</v>
      </c>
    </row>
    <row r="33" spans="1:10" x14ac:dyDescent="0.3">
      <c r="B33" s="24" t="s">
        <v>54</v>
      </c>
      <c r="C33" s="32">
        <f>SUM(C29:C32)</f>
        <v>22809</v>
      </c>
      <c r="D33" s="32">
        <f>SUM(D29:D32)</f>
        <v>11471.448250000001</v>
      </c>
      <c r="E33" s="33">
        <f t="shared" si="4"/>
        <v>0.50293516813538519</v>
      </c>
      <c r="F33" s="32">
        <f>SUM(F29:F32)</f>
        <v>96864</v>
      </c>
      <c r="G33" s="32">
        <f>SUM(G29:G32)</f>
        <v>59150.594259999998</v>
      </c>
      <c r="H33" s="33">
        <f t="shared" si="5"/>
        <v>0.61065611847538814</v>
      </c>
      <c r="I33" s="32">
        <f>SUM(I29:I32)</f>
        <v>237855</v>
      </c>
      <c r="J33" s="32">
        <f>SUM(J29:J32)</f>
        <v>178704.40574000002</v>
      </c>
    </row>
    <row r="34" spans="1:10" x14ac:dyDescent="0.3">
      <c r="B34" s="24" t="s">
        <v>55</v>
      </c>
      <c r="C34" s="32">
        <f>+C27-C33</f>
        <v>63988</v>
      </c>
      <c r="D34" s="32">
        <f>+D27-D33</f>
        <v>54107.267749999999</v>
      </c>
      <c r="E34" s="33">
        <f t="shared" si="4"/>
        <v>0.84558460570732008</v>
      </c>
      <c r="F34" s="32">
        <f>+F27-F33</f>
        <v>291561</v>
      </c>
      <c r="G34" s="32">
        <f>+G27-G33</f>
        <v>290207.24374000001</v>
      </c>
      <c r="H34" s="33">
        <f t="shared" si="5"/>
        <v>0.9953568678252579</v>
      </c>
      <c r="I34" s="32">
        <f>+I27-I33</f>
        <v>721794</v>
      </c>
      <c r="J34" s="32">
        <f>+J27-J33</f>
        <v>431586.75625999999</v>
      </c>
    </row>
    <row r="35" spans="1:10" s="37" customFormat="1" ht="15.75" customHeight="1" x14ac:dyDescent="0.3">
      <c r="A35" s="66"/>
      <c r="B35" s="24" t="s">
        <v>56</v>
      </c>
      <c r="C35" s="36"/>
      <c r="D35" s="36"/>
      <c r="E35" s="29"/>
      <c r="F35" s="36"/>
      <c r="G35" s="36"/>
      <c r="H35" s="29"/>
      <c r="I35" s="36"/>
      <c r="J35" s="28"/>
    </row>
    <row r="36" spans="1:10" x14ac:dyDescent="0.3">
      <c r="B36" s="24" t="s">
        <v>57</v>
      </c>
      <c r="C36" s="38"/>
      <c r="D36" s="38"/>
      <c r="E36" s="29"/>
      <c r="F36" s="38"/>
      <c r="G36" s="38"/>
      <c r="H36" s="29"/>
      <c r="I36" s="38"/>
      <c r="J36" s="28"/>
    </row>
    <row r="37" spans="1:10" x14ac:dyDescent="0.3">
      <c r="A37" s="57" t="s">
        <v>289</v>
      </c>
      <c r="B37" s="27" t="s">
        <v>59</v>
      </c>
      <c r="C37" s="28">
        <v>21</v>
      </c>
      <c r="D37" s="28">
        <v>0</v>
      </c>
      <c r="E37" s="29">
        <f>IF(C37=0,0,1-((C37-D37)/ABS(C37)))</f>
        <v>0</v>
      </c>
      <c r="F37" s="28">
        <v>105</v>
      </c>
      <c r="G37" s="28">
        <v>0</v>
      </c>
      <c r="H37" s="29">
        <f>IF(F37=0,0,1-((F37-G37)/ABS(F37)))</f>
        <v>0</v>
      </c>
      <c r="I37" s="28">
        <v>252</v>
      </c>
      <c r="J37" s="28">
        <f>+I37-G37</f>
        <v>252</v>
      </c>
    </row>
    <row r="38" spans="1:10" s="35" customFormat="1" x14ac:dyDescent="0.3">
      <c r="A38" s="67"/>
      <c r="B38" s="24" t="s">
        <v>60</v>
      </c>
      <c r="C38" s="40">
        <f>SUM(C37)</f>
        <v>21</v>
      </c>
      <c r="D38" s="40">
        <f>SUM(D37)</f>
        <v>0</v>
      </c>
      <c r="E38" s="29">
        <f>IF(C38=0,0,1-((C38-D38)/ABS(C38)))</f>
        <v>0</v>
      </c>
      <c r="F38" s="41">
        <f>SUM(F37)</f>
        <v>105</v>
      </c>
      <c r="G38" s="40">
        <f>SUM(G37)</f>
        <v>0</v>
      </c>
      <c r="H38" s="29">
        <f>IF(F38=0,0,1-((F38-G38)/ABS(F38)))</f>
        <v>0</v>
      </c>
      <c r="I38" s="41">
        <f>SUM(I37)</f>
        <v>252</v>
      </c>
      <c r="J38" s="41">
        <f>SUM(J37)</f>
        <v>252</v>
      </c>
    </row>
    <row r="39" spans="1:10" s="37" customFormat="1" ht="16.5" customHeight="1" x14ac:dyDescent="0.3">
      <c r="A39" s="66"/>
      <c r="B39" s="24" t="s">
        <v>61</v>
      </c>
      <c r="C39" s="36"/>
      <c r="D39" s="36"/>
      <c r="E39" s="29"/>
      <c r="F39" s="36"/>
      <c r="G39" s="28"/>
      <c r="H39" s="29"/>
      <c r="I39" s="36"/>
      <c r="J39" s="28"/>
    </row>
    <row r="40" spans="1:10" ht="6.75" customHeight="1" x14ac:dyDescent="0.3">
      <c r="B40" s="27"/>
      <c r="C40" s="28"/>
      <c r="D40" s="28"/>
      <c r="E40" s="29"/>
      <c r="F40" s="28"/>
      <c r="G40" s="28"/>
      <c r="H40" s="29"/>
      <c r="I40" s="28"/>
      <c r="J40" s="28"/>
    </row>
    <row r="41" spans="1:10" x14ac:dyDescent="0.3">
      <c r="A41" s="57" t="s">
        <v>290</v>
      </c>
      <c r="B41" s="27" t="s">
        <v>63</v>
      </c>
      <c r="C41" s="28">
        <v>7926</v>
      </c>
      <c r="D41" s="28">
        <v>3294.7869999999998</v>
      </c>
      <c r="E41" s="29">
        <f t="shared" ref="E41:E54" si="6">IF(C41=0,0,1-((C41-D41)/ABS(C41)))</f>
        <v>0.41569354024728744</v>
      </c>
      <c r="F41" s="28">
        <v>38365</v>
      </c>
      <c r="G41" s="28">
        <v>30794.039000000001</v>
      </c>
      <c r="H41" s="29">
        <f t="shared" ref="H41:H54" si="7">IF(F41=0,0,1-((F41-G41)/ABS(F41)))</f>
        <v>0.80265968982145186</v>
      </c>
      <c r="I41" s="28">
        <v>91957</v>
      </c>
      <c r="J41" s="28">
        <f t="shared" ref="J41:J55" si="8">+I41-G41</f>
        <v>61162.960999999996</v>
      </c>
    </row>
    <row r="42" spans="1:10" x14ac:dyDescent="0.3">
      <c r="A42" s="68" t="s">
        <v>291</v>
      </c>
      <c r="B42" s="27" t="s">
        <v>65</v>
      </c>
      <c r="C42" s="28">
        <v>1375</v>
      </c>
      <c r="D42" s="28">
        <v>767.90700000000004</v>
      </c>
      <c r="E42" s="29">
        <f t="shared" si="6"/>
        <v>0.55847781818181819</v>
      </c>
      <c r="F42" s="28">
        <v>6656</v>
      </c>
      <c r="G42" s="28">
        <v>6065.5839999999998</v>
      </c>
      <c r="H42" s="29">
        <f t="shared" si="7"/>
        <v>0.91129567307692305</v>
      </c>
      <c r="I42" s="28">
        <v>15956</v>
      </c>
      <c r="J42" s="28">
        <f t="shared" si="8"/>
        <v>9890.4160000000011</v>
      </c>
    </row>
    <row r="43" spans="1:10" x14ac:dyDescent="0.3">
      <c r="A43" s="57" t="s">
        <v>292</v>
      </c>
      <c r="B43" s="27" t="s">
        <v>67</v>
      </c>
      <c r="C43" s="28">
        <v>322</v>
      </c>
      <c r="D43" s="28">
        <v>278.392</v>
      </c>
      <c r="E43" s="29">
        <f t="shared" si="6"/>
        <v>0.86457142857142855</v>
      </c>
      <c r="F43" s="28">
        <v>1613</v>
      </c>
      <c r="G43" s="28">
        <v>8397.9549999999999</v>
      </c>
      <c r="H43" s="29">
        <f t="shared" si="7"/>
        <v>5.2064197148171107</v>
      </c>
      <c r="I43" s="28">
        <v>3915</v>
      </c>
      <c r="J43" s="28">
        <f t="shared" si="8"/>
        <v>-4482.9549999999999</v>
      </c>
    </row>
    <row r="44" spans="1:10" x14ac:dyDescent="0.3">
      <c r="A44" s="65">
        <v>5295400000</v>
      </c>
      <c r="B44" s="27" t="s">
        <v>69</v>
      </c>
      <c r="C44" s="28">
        <v>0</v>
      </c>
      <c r="D44" s="28">
        <v>0</v>
      </c>
      <c r="E44" s="29">
        <f t="shared" si="6"/>
        <v>0</v>
      </c>
      <c r="F44" s="28">
        <v>0</v>
      </c>
      <c r="G44" s="28">
        <v>0</v>
      </c>
      <c r="H44" s="29">
        <f t="shared" si="7"/>
        <v>0</v>
      </c>
      <c r="I44" s="28">
        <v>0</v>
      </c>
      <c r="J44" s="28">
        <f t="shared" si="8"/>
        <v>0</v>
      </c>
    </row>
    <row r="45" spans="1:10" x14ac:dyDescent="0.3">
      <c r="A45" s="65" t="s">
        <v>293</v>
      </c>
      <c r="B45" s="27" t="s">
        <v>71</v>
      </c>
      <c r="C45" s="28">
        <v>2437</v>
      </c>
      <c r="D45" s="28">
        <v>2424.7860000000001</v>
      </c>
      <c r="E45" s="29">
        <f t="shared" si="6"/>
        <v>0.99498810012310224</v>
      </c>
      <c r="F45" s="28">
        <v>12185</v>
      </c>
      <c r="G45" s="28">
        <v>11066.306</v>
      </c>
      <c r="H45" s="29">
        <f t="shared" si="7"/>
        <v>0.90819089043906442</v>
      </c>
      <c r="I45" s="28">
        <v>29244</v>
      </c>
      <c r="J45" s="28">
        <f t="shared" si="8"/>
        <v>18177.694</v>
      </c>
    </row>
    <row r="46" spans="1:10" x14ac:dyDescent="0.3">
      <c r="A46" s="57" t="s">
        <v>294</v>
      </c>
      <c r="B46" s="27" t="s">
        <v>73</v>
      </c>
      <c r="C46" s="28">
        <v>2560</v>
      </c>
      <c r="D46" s="28">
        <v>7696.20244</v>
      </c>
      <c r="E46" s="29">
        <f t="shared" si="6"/>
        <v>3.0063290781249998</v>
      </c>
      <c r="F46" s="28">
        <v>12422</v>
      </c>
      <c r="G46" s="28">
        <v>38250.135620000001</v>
      </c>
      <c r="H46" s="29">
        <f t="shared" si="7"/>
        <v>3.0792252149412334</v>
      </c>
      <c r="I46" s="28">
        <v>29831</v>
      </c>
      <c r="J46" s="28">
        <f t="shared" si="8"/>
        <v>-8419.1356200000009</v>
      </c>
    </row>
    <row r="47" spans="1:10" x14ac:dyDescent="0.3">
      <c r="A47" s="57" t="s">
        <v>74</v>
      </c>
      <c r="B47" s="27" t="s">
        <v>75</v>
      </c>
      <c r="C47" s="28">
        <v>170</v>
      </c>
      <c r="D47" s="28">
        <v>326.58699999999999</v>
      </c>
      <c r="E47" s="29">
        <f t="shared" si="6"/>
        <v>1.9211</v>
      </c>
      <c r="F47" s="28">
        <v>882</v>
      </c>
      <c r="G47" s="28">
        <v>2215.0230000000001</v>
      </c>
      <c r="H47" s="29">
        <f t="shared" si="7"/>
        <v>2.5113639455782315</v>
      </c>
      <c r="I47" s="28">
        <v>2213</v>
      </c>
      <c r="J47" s="28">
        <f t="shared" si="8"/>
        <v>-2.0230000000001382</v>
      </c>
    </row>
    <row r="48" spans="1:10" x14ac:dyDescent="0.3">
      <c r="A48" s="57" t="s">
        <v>295</v>
      </c>
      <c r="B48" s="27" t="s">
        <v>77</v>
      </c>
      <c r="C48" s="28">
        <v>2468</v>
      </c>
      <c r="D48" s="28">
        <v>2888.5383199999997</v>
      </c>
      <c r="E48" s="29">
        <f t="shared" si="6"/>
        <v>1.1703964019448945</v>
      </c>
      <c r="F48" s="28">
        <v>9872</v>
      </c>
      <c r="G48" s="28">
        <v>15284.694890000001</v>
      </c>
      <c r="H48" s="29">
        <f t="shared" si="7"/>
        <v>1.5482875698946517</v>
      </c>
      <c r="I48" s="28">
        <v>22437</v>
      </c>
      <c r="J48" s="28">
        <f t="shared" si="8"/>
        <v>7152.3051099999993</v>
      </c>
    </row>
    <row r="49" spans="1:10" x14ac:dyDescent="0.3">
      <c r="A49" s="67">
        <v>5295950300</v>
      </c>
      <c r="B49" s="27" t="s">
        <v>79</v>
      </c>
      <c r="C49" s="28">
        <v>101</v>
      </c>
      <c r="D49" s="28">
        <v>126.05</v>
      </c>
      <c r="E49" s="29">
        <f t="shared" si="6"/>
        <v>1.248019801980198</v>
      </c>
      <c r="F49" s="28">
        <v>505</v>
      </c>
      <c r="G49" s="28">
        <v>191.25</v>
      </c>
      <c r="H49" s="29">
        <f t="shared" si="7"/>
        <v>0.37871287128712872</v>
      </c>
      <c r="I49" s="28">
        <v>1212</v>
      </c>
      <c r="J49" s="28">
        <f t="shared" si="8"/>
        <v>1020.75</v>
      </c>
    </row>
    <row r="50" spans="1:10" x14ac:dyDescent="0.3">
      <c r="A50" s="57" t="s">
        <v>296</v>
      </c>
      <c r="B50" s="27" t="s">
        <v>81</v>
      </c>
      <c r="C50" s="28">
        <v>697</v>
      </c>
      <c r="D50" s="28">
        <v>2845.1325899999997</v>
      </c>
      <c r="E50" s="29">
        <f t="shared" si="6"/>
        <v>4.0819692826398848</v>
      </c>
      <c r="F50" s="28">
        <v>2788</v>
      </c>
      <c r="G50" s="28">
        <v>13634.337589999999</v>
      </c>
      <c r="H50" s="29">
        <f t="shared" si="7"/>
        <v>4.8903649892395986</v>
      </c>
      <c r="I50" s="28">
        <v>6337</v>
      </c>
      <c r="J50" s="28">
        <f t="shared" si="8"/>
        <v>-7297.3375899999992</v>
      </c>
    </row>
    <row r="51" spans="1:10" x14ac:dyDescent="0.3">
      <c r="A51" s="65" t="s">
        <v>297</v>
      </c>
      <c r="B51" s="27" t="s">
        <v>83</v>
      </c>
      <c r="C51" s="28">
        <v>626</v>
      </c>
      <c r="D51" s="28">
        <v>1132.68</v>
      </c>
      <c r="E51" s="29">
        <f t="shared" si="6"/>
        <v>1.8093929712460066</v>
      </c>
      <c r="F51" s="28">
        <v>3130</v>
      </c>
      <c r="G51" s="28">
        <v>5996.5230000000001</v>
      </c>
      <c r="H51" s="29">
        <f t="shared" si="7"/>
        <v>1.9158220447284346</v>
      </c>
      <c r="I51" s="28">
        <v>7512</v>
      </c>
      <c r="J51" s="28">
        <f t="shared" si="8"/>
        <v>1515.4769999999999</v>
      </c>
    </row>
    <row r="52" spans="1:10" x14ac:dyDescent="0.3">
      <c r="A52" s="65">
        <v>5235150000</v>
      </c>
      <c r="B52" s="27" t="s">
        <v>85</v>
      </c>
      <c r="C52" s="28">
        <v>0</v>
      </c>
      <c r="D52" s="28">
        <v>0</v>
      </c>
      <c r="E52" s="29">
        <f t="shared" si="6"/>
        <v>0</v>
      </c>
      <c r="F52" s="28">
        <v>0</v>
      </c>
      <c r="G52" s="28">
        <v>0</v>
      </c>
      <c r="H52" s="29">
        <f t="shared" si="7"/>
        <v>0</v>
      </c>
      <c r="I52" s="28">
        <v>0</v>
      </c>
      <c r="J52" s="28">
        <f t="shared" si="8"/>
        <v>0</v>
      </c>
    </row>
    <row r="53" spans="1:10" x14ac:dyDescent="0.3">
      <c r="A53" s="65">
        <v>5235100000</v>
      </c>
      <c r="B53" s="27" t="s">
        <v>87</v>
      </c>
      <c r="C53" s="28">
        <v>0</v>
      </c>
      <c r="D53" s="28">
        <v>0</v>
      </c>
      <c r="E53" s="29">
        <f t="shared" si="6"/>
        <v>0</v>
      </c>
      <c r="F53" s="28">
        <v>0</v>
      </c>
      <c r="G53" s="28">
        <v>0</v>
      </c>
      <c r="H53" s="29">
        <f t="shared" si="7"/>
        <v>0</v>
      </c>
      <c r="I53" s="28">
        <v>0</v>
      </c>
      <c r="J53" s="28">
        <f t="shared" si="8"/>
        <v>0</v>
      </c>
    </row>
    <row r="54" spans="1:10" x14ac:dyDescent="0.3">
      <c r="A54" s="57" t="s">
        <v>298</v>
      </c>
      <c r="B54" s="27" t="s">
        <v>89</v>
      </c>
      <c r="C54" s="28">
        <v>676</v>
      </c>
      <c r="D54" s="28">
        <v>1048.4469999999999</v>
      </c>
      <c r="E54" s="29">
        <f t="shared" si="6"/>
        <v>1.5509571005917158</v>
      </c>
      <c r="F54" s="28">
        <v>2247</v>
      </c>
      <c r="G54" s="28">
        <v>6851.2110000000002</v>
      </c>
      <c r="H54" s="29">
        <f t="shared" si="7"/>
        <v>3.0490480640854472</v>
      </c>
      <c r="I54" s="28">
        <v>5422</v>
      </c>
      <c r="J54" s="28">
        <f t="shared" si="8"/>
        <v>-1429.2110000000002</v>
      </c>
    </row>
    <row r="55" spans="1:10" x14ac:dyDescent="0.3">
      <c r="A55" s="65">
        <v>5299100000</v>
      </c>
      <c r="B55" s="27" t="s">
        <v>91</v>
      </c>
      <c r="C55" s="28">
        <v>7</v>
      </c>
      <c r="D55" s="28">
        <v>0</v>
      </c>
      <c r="E55" s="29">
        <f>IF(C55=0,0,1-((C55-D55)/ABS(C55)))</f>
        <v>0</v>
      </c>
      <c r="F55" s="28">
        <v>32</v>
      </c>
      <c r="G55" s="28">
        <v>0</v>
      </c>
      <c r="H55" s="29">
        <f>IF(F55=0,0,1-((F55-G55)/ABS(F55)))</f>
        <v>0</v>
      </c>
      <c r="I55" s="28">
        <v>78</v>
      </c>
      <c r="J55" s="28">
        <f t="shared" si="8"/>
        <v>78</v>
      </c>
    </row>
    <row r="56" spans="1:10" s="35" customFormat="1" x14ac:dyDescent="0.3">
      <c r="A56" s="67"/>
      <c r="B56" s="24" t="s">
        <v>92</v>
      </c>
      <c r="C56" s="41">
        <f>SUM(C40:C55)</f>
        <v>19365</v>
      </c>
      <c r="D56" s="41">
        <f>SUM(D40:D55)</f>
        <v>22829.50935</v>
      </c>
      <c r="E56" s="33">
        <f>IF(C56=0,0,1-((C56-D56)/ABS(C56)))</f>
        <v>1.1789057242447716</v>
      </c>
      <c r="F56" s="41">
        <f>SUM(F40:F55)</f>
        <v>90697</v>
      </c>
      <c r="G56" s="41">
        <f>SUM(G40:G55)</f>
        <v>138747.05910000001</v>
      </c>
      <c r="H56" s="33">
        <f>IF(F56=0,0,1-((F56-G56)/ABS(F56)))</f>
        <v>1.5297866423365714</v>
      </c>
      <c r="I56" s="41">
        <f>SUM(I40:I55)</f>
        <v>216114</v>
      </c>
      <c r="J56" s="41">
        <f>SUM(J40:J55)</f>
        <v>77366.940900000001</v>
      </c>
    </row>
    <row r="57" spans="1:10" s="37" customFormat="1" ht="18" customHeight="1" x14ac:dyDescent="0.3">
      <c r="A57" s="57"/>
      <c r="B57" s="24" t="s">
        <v>93</v>
      </c>
      <c r="C57" s="36"/>
      <c r="D57" s="36"/>
      <c r="E57" s="29"/>
      <c r="F57" s="36"/>
      <c r="G57" s="36"/>
      <c r="H57" s="29"/>
      <c r="I57" s="36"/>
      <c r="J57" s="28"/>
    </row>
    <row r="58" spans="1:10" x14ac:dyDescent="0.3">
      <c r="A58" s="57" t="s">
        <v>299</v>
      </c>
      <c r="B58" s="27" t="s">
        <v>95</v>
      </c>
      <c r="C58" s="28">
        <v>19210</v>
      </c>
      <c r="D58" s="28">
        <v>8974.4230000000007</v>
      </c>
      <c r="E58" s="29">
        <f t="shared" ref="E58:E87" si="9">IF(C58=0,0,1-((C58-D58)/ABS(C58)))</f>
        <v>0.46717454450806872</v>
      </c>
      <c r="F58" s="28">
        <v>92331</v>
      </c>
      <c r="G58" s="28">
        <v>93061.304000000004</v>
      </c>
      <c r="H58" s="29">
        <f t="shared" ref="H58:H87" si="10">IF(F58=0,0,1-((F58-G58)/ABS(F58)))</f>
        <v>1.0079096294852217</v>
      </c>
      <c r="I58" s="28">
        <v>221496</v>
      </c>
      <c r="J58" s="28">
        <f t="shared" ref="J58:J85" si="11">+I58-G58</f>
        <v>128434.696</v>
      </c>
    </row>
    <row r="59" spans="1:10" x14ac:dyDescent="0.3">
      <c r="A59" s="68" t="s">
        <v>300</v>
      </c>
      <c r="B59" s="27" t="s">
        <v>97</v>
      </c>
      <c r="C59" s="28">
        <v>11528</v>
      </c>
      <c r="D59" s="28">
        <v>6298.1559999999999</v>
      </c>
      <c r="E59" s="29">
        <f t="shared" si="9"/>
        <v>0.54633553088133247</v>
      </c>
      <c r="F59" s="28">
        <v>55409</v>
      </c>
      <c r="G59" s="28">
        <v>49423.548999999999</v>
      </c>
      <c r="H59" s="29">
        <f t="shared" si="10"/>
        <v>0.89197691710732907</v>
      </c>
      <c r="I59" s="28">
        <v>134556</v>
      </c>
      <c r="J59" s="28">
        <f t="shared" si="11"/>
        <v>85132.451000000001</v>
      </c>
    </row>
    <row r="60" spans="1:10" x14ac:dyDescent="0.3">
      <c r="A60" s="57" t="s">
        <v>301</v>
      </c>
      <c r="B60" s="27" t="s">
        <v>99</v>
      </c>
      <c r="C60" s="28">
        <v>483</v>
      </c>
      <c r="D60" s="28">
        <v>399</v>
      </c>
      <c r="E60" s="29">
        <f t="shared" si="9"/>
        <v>0.82608695652173914</v>
      </c>
      <c r="F60" s="28">
        <v>2582</v>
      </c>
      <c r="G60" s="28">
        <v>2032.5</v>
      </c>
      <c r="H60" s="29">
        <f t="shared" si="10"/>
        <v>0.78718048024786991</v>
      </c>
      <c r="I60" s="28">
        <v>6547</v>
      </c>
      <c r="J60" s="28">
        <f t="shared" si="11"/>
        <v>4514.5</v>
      </c>
    </row>
    <row r="61" spans="1:10" x14ac:dyDescent="0.3">
      <c r="A61" s="57" t="s">
        <v>302</v>
      </c>
      <c r="B61" s="27" t="s">
        <v>101</v>
      </c>
      <c r="C61" s="28">
        <v>35</v>
      </c>
      <c r="D61" s="28">
        <v>0</v>
      </c>
      <c r="E61" s="29">
        <f t="shared" si="9"/>
        <v>0</v>
      </c>
      <c r="F61" s="28">
        <v>175</v>
      </c>
      <c r="G61" s="28">
        <v>120</v>
      </c>
      <c r="H61" s="29">
        <f t="shared" si="10"/>
        <v>0.68571428571428572</v>
      </c>
      <c r="I61" s="28">
        <v>420</v>
      </c>
      <c r="J61" s="28">
        <f t="shared" si="11"/>
        <v>300</v>
      </c>
    </row>
    <row r="62" spans="1:10" x14ac:dyDescent="0.3">
      <c r="A62" s="57" t="s">
        <v>303</v>
      </c>
      <c r="B62" s="27" t="s">
        <v>103</v>
      </c>
      <c r="C62" s="28">
        <v>42</v>
      </c>
      <c r="D62" s="28">
        <v>44.957999999999998</v>
      </c>
      <c r="E62" s="29">
        <f t="shared" si="9"/>
        <v>1.0704285714285713</v>
      </c>
      <c r="F62" s="28">
        <v>210</v>
      </c>
      <c r="G62" s="28">
        <v>316.98500000000001</v>
      </c>
      <c r="H62" s="29">
        <f t="shared" si="10"/>
        <v>1.509452380952381</v>
      </c>
      <c r="I62" s="28">
        <v>504</v>
      </c>
      <c r="J62" s="28">
        <f t="shared" si="11"/>
        <v>187.01499999999999</v>
      </c>
    </row>
    <row r="63" spans="1:10" x14ac:dyDescent="0.3">
      <c r="A63" s="57" t="s">
        <v>304</v>
      </c>
      <c r="B63" s="27" t="s">
        <v>305</v>
      </c>
      <c r="C63" s="28">
        <v>10244</v>
      </c>
      <c r="D63" s="28">
        <v>8215.4650000000001</v>
      </c>
      <c r="E63" s="29">
        <f t="shared" si="9"/>
        <v>0.80197823115970324</v>
      </c>
      <c r="F63" s="28">
        <v>51246</v>
      </c>
      <c r="G63" s="28">
        <v>41980.680999999997</v>
      </c>
      <c r="H63" s="29">
        <f t="shared" si="10"/>
        <v>0.81919917652109431</v>
      </c>
      <c r="I63" s="28">
        <v>122954</v>
      </c>
      <c r="J63" s="28">
        <f t="shared" si="11"/>
        <v>80973.319000000003</v>
      </c>
    </row>
    <row r="64" spans="1:10" x14ac:dyDescent="0.3">
      <c r="A64" s="57" t="s">
        <v>306</v>
      </c>
      <c r="B64" s="27" t="s">
        <v>107</v>
      </c>
      <c r="C64" s="28">
        <v>840</v>
      </c>
      <c r="D64" s="28">
        <v>713.35299999999995</v>
      </c>
      <c r="E64" s="29">
        <f t="shared" si="9"/>
        <v>0.84922976190476185</v>
      </c>
      <c r="F64" s="28">
        <v>4200</v>
      </c>
      <c r="G64" s="28">
        <v>3655.99</v>
      </c>
      <c r="H64" s="29">
        <f t="shared" si="10"/>
        <v>0.87047380952380948</v>
      </c>
      <c r="I64" s="28">
        <v>10080</v>
      </c>
      <c r="J64" s="28">
        <f t="shared" si="11"/>
        <v>6424.01</v>
      </c>
    </row>
    <row r="65" spans="1:10" x14ac:dyDescent="0.3">
      <c r="A65" s="57" t="s">
        <v>108</v>
      </c>
      <c r="B65" s="27" t="s">
        <v>109</v>
      </c>
      <c r="C65" s="28">
        <v>403</v>
      </c>
      <c r="D65" s="28">
        <v>14.212999999999999</v>
      </c>
      <c r="E65" s="29">
        <f t="shared" si="9"/>
        <v>3.5267990074441702E-2</v>
      </c>
      <c r="F65" s="28">
        <v>2015</v>
      </c>
      <c r="G65" s="28">
        <v>75.314999999999998</v>
      </c>
      <c r="H65" s="29">
        <f t="shared" si="10"/>
        <v>3.7377171215880911E-2</v>
      </c>
      <c r="I65" s="28">
        <v>4836</v>
      </c>
      <c r="J65" s="28">
        <f t="shared" si="11"/>
        <v>4760.6850000000004</v>
      </c>
    </row>
    <row r="66" spans="1:10" x14ac:dyDescent="0.3">
      <c r="A66" s="65">
        <v>5265100000</v>
      </c>
      <c r="B66" s="27" t="s">
        <v>111</v>
      </c>
      <c r="C66" s="28">
        <v>0</v>
      </c>
      <c r="D66" s="28">
        <v>0</v>
      </c>
      <c r="E66" s="29">
        <f t="shared" si="9"/>
        <v>0</v>
      </c>
      <c r="F66" s="28">
        <v>0</v>
      </c>
      <c r="G66" s="28">
        <v>0</v>
      </c>
      <c r="H66" s="29">
        <f t="shared" si="10"/>
        <v>0</v>
      </c>
      <c r="I66" s="28">
        <v>0</v>
      </c>
      <c r="J66" s="28">
        <f t="shared" si="11"/>
        <v>0</v>
      </c>
    </row>
    <row r="67" spans="1:10" x14ac:dyDescent="0.3">
      <c r="A67" s="57" t="s">
        <v>307</v>
      </c>
      <c r="B67" s="27" t="s">
        <v>113</v>
      </c>
      <c r="C67" s="28">
        <v>0</v>
      </c>
      <c r="D67" s="28">
        <v>79.721999999999994</v>
      </c>
      <c r="E67" s="29">
        <f t="shared" si="9"/>
        <v>0</v>
      </c>
      <c r="F67" s="28">
        <v>2819</v>
      </c>
      <c r="G67" s="28">
        <v>6286.2020000000002</v>
      </c>
      <c r="H67" s="29">
        <f t="shared" si="10"/>
        <v>2.229940404398723</v>
      </c>
      <c r="I67" s="28">
        <v>8970</v>
      </c>
      <c r="J67" s="28">
        <f t="shared" si="11"/>
        <v>2683.7979999999998</v>
      </c>
    </row>
    <row r="68" spans="1:10" x14ac:dyDescent="0.3">
      <c r="A68" s="57" t="s">
        <v>308</v>
      </c>
      <c r="B68" s="27" t="s">
        <v>115</v>
      </c>
      <c r="C68" s="28">
        <v>0</v>
      </c>
      <c r="D68" s="28">
        <v>0</v>
      </c>
      <c r="E68" s="29">
        <f t="shared" si="9"/>
        <v>0</v>
      </c>
      <c r="F68" s="28">
        <v>0</v>
      </c>
      <c r="G68" s="28">
        <v>0</v>
      </c>
      <c r="H68" s="29">
        <f t="shared" si="10"/>
        <v>0</v>
      </c>
      <c r="I68" s="28">
        <v>0</v>
      </c>
      <c r="J68" s="28">
        <f t="shared" si="11"/>
        <v>0</v>
      </c>
    </row>
    <row r="69" spans="1:10" x14ac:dyDescent="0.3">
      <c r="A69" s="57" t="s">
        <v>309</v>
      </c>
      <c r="B69" s="27" t="s">
        <v>117</v>
      </c>
      <c r="C69" s="28">
        <v>336</v>
      </c>
      <c r="D69" s="28">
        <v>0</v>
      </c>
      <c r="E69" s="29">
        <f t="shared" si="9"/>
        <v>0</v>
      </c>
      <c r="F69" s="28">
        <v>1680</v>
      </c>
      <c r="G69" s="28">
        <v>200.98003</v>
      </c>
      <c r="H69" s="29">
        <f t="shared" si="10"/>
        <v>0.11963097023809521</v>
      </c>
      <c r="I69" s="28">
        <v>4032</v>
      </c>
      <c r="J69" s="28">
        <f t="shared" si="11"/>
        <v>3831.0199699999998</v>
      </c>
    </row>
    <row r="70" spans="1:10" x14ac:dyDescent="0.3">
      <c r="A70" s="57" t="s">
        <v>310</v>
      </c>
      <c r="B70" s="27" t="s">
        <v>119</v>
      </c>
      <c r="C70" s="28">
        <v>191</v>
      </c>
      <c r="D70" s="28">
        <v>206.762</v>
      </c>
      <c r="E70" s="29">
        <f t="shared" si="9"/>
        <v>1.0825235602094241</v>
      </c>
      <c r="F70" s="28">
        <v>955</v>
      </c>
      <c r="G70" s="28">
        <v>1619.71785</v>
      </c>
      <c r="H70" s="29">
        <f t="shared" si="10"/>
        <v>1.6960396335078534</v>
      </c>
      <c r="I70" s="28">
        <v>2292</v>
      </c>
      <c r="J70" s="28">
        <f t="shared" si="11"/>
        <v>672.28215</v>
      </c>
    </row>
    <row r="71" spans="1:10" x14ac:dyDescent="0.3">
      <c r="A71" s="65" t="s">
        <v>311</v>
      </c>
      <c r="B71" s="27" t="s">
        <v>121</v>
      </c>
      <c r="C71" s="28">
        <v>153</v>
      </c>
      <c r="D71" s="28">
        <v>14.83</v>
      </c>
      <c r="E71" s="29">
        <f t="shared" si="9"/>
        <v>9.6928104575163432E-2</v>
      </c>
      <c r="F71" s="28">
        <v>800</v>
      </c>
      <c r="G71" s="28">
        <v>119.32899999999999</v>
      </c>
      <c r="H71" s="29">
        <f t="shared" si="10"/>
        <v>0.14916124999999991</v>
      </c>
      <c r="I71" s="28">
        <v>1996</v>
      </c>
      <c r="J71" s="28">
        <f t="shared" si="11"/>
        <v>1876.671</v>
      </c>
    </row>
    <row r="72" spans="1:10" x14ac:dyDescent="0.3">
      <c r="A72" s="57" t="s">
        <v>312</v>
      </c>
      <c r="B72" s="27" t="s">
        <v>123</v>
      </c>
      <c r="C72" s="28">
        <v>192</v>
      </c>
      <c r="D72" s="28">
        <v>192.97300000000001</v>
      </c>
      <c r="E72" s="29">
        <f t="shared" si="9"/>
        <v>1.0050677083333335</v>
      </c>
      <c r="F72" s="28">
        <v>960</v>
      </c>
      <c r="G72" s="28">
        <v>1229.569</v>
      </c>
      <c r="H72" s="29">
        <f t="shared" si="10"/>
        <v>1.2808010416666666</v>
      </c>
      <c r="I72" s="28">
        <v>2304</v>
      </c>
      <c r="J72" s="28">
        <f t="shared" si="11"/>
        <v>1074.431</v>
      </c>
    </row>
    <row r="73" spans="1:10" x14ac:dyDescent="0.3">
      <c r="A73" s="65">
        <v>5265150000</v>
      </c>
      <c r="B73" s="27" t="s">
        <v>125</v>
      </c>
      <c r="C73" s="28">
        <v>0</v>
      </c>
      <c r="D73" s="28">
        <v>0</v>
      </c>
      <c r="E73" s="29">
        <f t="shared" si="9"/>
        <v>0</v>
      </c>
      <c r="F73" s="28">
        <v>0</v>
      </c>
      <c r="G73" s="28">
        <v>0</v>
      </c>
      <c r="H73" s="29">
        <f t="shared" si="10"/>
        <v>0</v>
      </c>
      <c r="I73" s="28">
        <v>0</v>
      </c>
      <c r="J73" s="28">
        <f t="shared" si="11"/>
        <v>0</v>
      </c>
    </row>
    <row r="74" spans="1:10" x14ac:dyDescent="0.3">
      <c r="A74" s="57" t="s">
        <v>313</v>
      </c>
      <c r="B74" s="27" t="s">
        <v>127</v>
      </c>
      <c r="C74" s="28">
        <v>0</v>
      </c>
      <c r="D74" s="28">
        <v>0</v>
      </c>
      <c r="E74" s="29">
        <f t="shared" si="9"/>
        <v>0</v>
      </c>
      <c r="F74" s="28">
        <v>0</v>
      </c>
      <c r="G74" s="28">
        <v>0</v>
      </c>
      <c r="H74" s="29">
        <f t="shared" si="10"/>
        <v>0</v>
      </c>
      <c r="I74" s="28">
        <v>0</v>
      </c>
      <c r="J74" s="28">
        <f t="shared" si="11"/>
        <v>0</v>
      </c>
    </row>
    <row r="75" spans="1:10" x14ac:dyDescent="0.3">
      <c r="A75" s="57" t="s">
        <v>314</v>
      </c>
      <c r="B75" s="27" t="s">
        <v>129</v>
      </c>
      <c r="C75" s="28">
        <v>1335</v>
      </c>
      <c r="D75" s="28">
        <v>1732.425</v>
      </c>
      <c r="E75" s="29">
        <f t="shared" si="9"/>
        <v>1.2976966292134831</v>
      </c>
      <c r="F75" s="28">
        <v>6577</v>
      </c>
      <c r="G75" s="28">
        <v>9034.3379999999997</v>
      </c>
      <c r="H75" s="29">
        <f t="shared" si="10"/>
        <v>1.3736259692869088</v>
      </c>
      <c r="I75" s="28">
        <v>15922</v>
      </c>
      <c r="J75" s="28">
        <f t="shared" si="11"/>
        <v>6887.6620000000003</v>
      </c>
    </row>
    <row r="76" spans="1:10" x14ac:dyDescent="0.3">
      <c r="A76" s="57" t="s">
        <v>315</v>
      </c>
      <c r="B76" s="27" t="s">
        <v>131</v>
      </c>
      <c r="C76" s="28">
        <v>0</v>
      </c>
      <c r="D76" s="28">
        <v>0</v>
      </c>
      <c r="E76" s="29">
        <f t="shared" si="9"/>
        <v>0</v>
      </c>
      <c r="F76" s="28">
        <v>0</v>
      </c>
      <c r="G76" s="28">
        <v>0</v>
      </c>
      <c r="H76" s="29">
        <f t="shared" si="10"/>
        <v>0</v>
      </c>
      <c r="I76" s="28">
        <v>0</v>
      </c>
      <c r="J76" s="28">
        <f t="shared" si="11"/>
        <v>0</v>
      </c>
    </row>
    <row r="77" spans="1:10" x14ac:dyDescent="0.3">
      <c r="A77" s="57" t="s">
        <v>316</v>
      </c>
      <c r="B77" s="27" t="s">
        <v>133</v>
      </c>
      <c r="C77" s="28">
        <v>1</v>
      </c>
      <c r="D77" s="28">
        <v>0</v>
      </c>
      <c r="E77" s="29">
        <f t="shared" si="9"/>
        <v>0</v>
      </c>
      <c r="F77" s="28">
        <v>5</v>
      </c>
      <c r="G77" s="28">
        <v>0</v>
      </c>
      <c r="H77" s="29">
        <f t="shared" si="10"/>
        <v>0</v>
      </c>
      <c r="I77" s="28">
        <v>12</v>
      </c>
      <c r="J77" s="28">
        <f t="shared" si="11"/>
        <v>12</v>
      </c>
    </row>
    <row r="78" spans="1:10" x14ac:dyDescent="0.3">
      <c r="A78" s="57" t="s">
        <v>317</v>
      </c>
      <c r="B78" s="27" t="s">
        <v>135</v>
      </c>
      <c r="C78" s="28">
        <v>0</v>
      </c>
      <c r="D78" s="28">
        <v>0</v>
      </c>
      <c r="E78" s="29">
        <f t="shared" si="9"/>
        <v>0</v>
      </c>
      <c r="F78" s="28">
        <v>0</v>
      </c>
      <c r="G78" s="28">
        <v>0</v>
      </c>
      <c r="H78" s="29">
        <f t="shared" si="10"/>
        <v>0</v>
      </c>
      <c r="I78" s="28">
        <v>0</v>
      </c>
      <c r="J78" s="28">
        <f t="shared" si="11"/>
        <v>0</v>
      </c>
    </row>
    <row r="79" spans="1:10" x14ac:dyDescent="0.3">
      <c r="A79" s="57" t="s">
        <v>318</v>
      </c>
      <c r="B79" s="27" t="s">
        <v>137</v>
      </c>
      <c r="C79" s="28">
        <v>761</v>
      </c>
      <c r="D79" s="28">
        <v>865.846</v>
      </c>
      <c r="E79" s="29">
        <f t="shared" si="9"/>
        <v>1.1377739816031538</v>
      </c>
      <c r="F79" s="28">
        <v>3805</v>
      </c>
      <c r="G79" s="28">
        <v>3827.1219999999998</v>
      </c>
      <c r="H79" s="29">
        <f t="shared" si="10"/>
        <v>1.0058139290407357</v>
      </c>
      <c r="I79" s="28">
        <v>9132</v>
      </c>
      <c r="J79" s="28">
        <f t="shared" si="11"/>
        <v>5304.8780000000006</v>
      </c>
    </row>
    <row r="80" spans="1:10" x14ac:dyDescent="0.3">
      <c r="A80" s="65" t="s">
        <v>319</v>
      </c>
      <c r="B80" s="27" t="s">
        <v>139</v>
      </c>
      <c r="C80" s="28">
        <v>100</v>
      </c>
      <c r="D80" s="28">
        <v>0</v>
      </c>
      <c r="E80" s="29">
        <f t="shared" si="9"/>
        <v>0</v>
      </c>
      <c r="F80" s="28">
        <v>500</v>
      </c>
      <c r="G80" s="28">
        <v>571.96244999999999</v>
      </c>
      <c r="H80" s="29">
        <f t="shared" si="10"/>
        <v>1.1439249</v>
      </c>
      <c r="I80" s="28">
        <v>1200</v>
      </c>
      <c r="J80" s="28">
        <f t="shared" si="11"/>
        <v>628.03755000000001</v>
      </c>
    </row>
    <row r="81" spans="1:10" x14ac:dyDescent="0.3">
      <c r="A81" s="57" t="s">
        <v>320</v>
      </c>
      <c r="B81" s="27" t="s">
        <v>141</v>
      </c>
      <c r="C81" s="28">
        <v>1768</v>
      </c>
      <c r="D81" s="28">
        <v>1100.1578</v>
      </c>
      <c r="E81" s="29">
        <f t="shared" si="9"/>
        <v>0.62226119909502264</v>
      </c>
      <c r="F81" s="28">
        <v>8020</v>
      </c>
      <c r="G81" s="28">
        <v>11821.910599999999</v>
      </c>
      <c r="H81" s="29">
        <f t="shared" si="10"/>
        <v>1.4740536907730672</v>
      </c>
      <c r="I81" s="28">
        <v>17210</v>
      </c>
      <c r="J81" s="28">
        <f t="shared" si="11"/>
        <v>5388.0894000000008</v>
      </c>
    </row>
    <row r="82" spans="1:10" x14ac:dyDescent="0.3">
      <c r="A82" s="57" t="s">
        <v>321</v>
      </c>
      <c r="B82" s="27" t="s">
        <v>143</v>
      </c>
      <c r="C82" s="28">
        <v>11</v>
      </c>
      <c r="D82" s="28">
        <v>68.686000000000007</v>
      </c>
      <c r="E82" s="29">
        <f t="shared" si="9"/>
        <v>6.2441818181818185</v>
      </c>
      <c r="F82" s="28">
        <v>55</v>
      </c>
      <c r="G82" s="28">
        <v>203.84299999999999</v>
      </c>
      <c r="H82" s="29">
        <f t="shared" si="10"/>
        <v>3.7062363636363633</v>
      </c>
      <c r="I82" s="28">
        <v>132</v>
      </c>
      <c r="J82" s="28">
        <f t="shared" si="11"/>
        <v>-71.842999999999989</v>
      </c>
    </row>
    <row r="83" spans="1:10" x14ac:dyDescent="0.3">
      <c r="A83" s="57" t="s">
        <v>322</v>
      </c>
      <c r="B83" s="27" t="s">
        <v>145</v>
      </c>
      <c r="C83" s="28">
        <v>120</v>
      </c>
      <c r="D83" s="28">
        <v>0</v>
      </c>
      <c r="E83" s="29">
        <f t="shared" si="9"/>
        <v>0</v>
      </c>
      <c r="F83" s="28">
        <v>600</v>
      </c>
      <c r="G83" s="28">
        <v>15</v>
      </c>
      <c r="H83" s="29">
        <f t="shared" si="10"/>
        <v>2.5000000000000022E-2</v>
      </c>
      <c r="I83" s="28">
        <v>1440</v>
      </c>
      <c r="J83" s="28">
        <f t="shared" si="11"/>
        <v>1425</v>
      </c>
    </row>
    <row r="84" spans="1:10" x14ac:dyDescent="0.3">
      <c r="A84" s="65" t="s">
        <v>323</v>
      </c>
      <c r="B84" s="27" t="s">
        <v>147</v>
      </c>
      <c r="C84" s="28">
        <v>1027</v>
      </c>
      <c r="D84" s="28">
        <v>1008.053</v>
      </c>
      <c r="E84" s="29">
        <f t="shared" si="9"/>
        <v>0.9815511197663096</v>
      </c>
      <c r="F84" s="28">
        <v>5135</v>
      </c>
      <c r="G84" s="28">
        <v>5040.2650000000003</v>
      </c>
      <c r="H84" s="29">
        <f t="shared" si="10"/>
        <v>0.98155111976630971</v>
      </c>
      <c r="I84" s="28">
        <v>12324</v>
      </c>
      <c r="J84" s="28">
        <f t="shared" si="11"/>
        <v>7283.7349999999997</v>
      </c>
    </row>
    <row r="85" spans="1:10" x14ac:dyDescent="0.3">
      <c r="A85" s="57" t="s">
        <v>324</v>
      </c>
      <c r="B85" s="27" t="s">
        <v>149</v>
      </c>
      <c r="C85" s="28">
        <v>2517</v>
      </c>
      <c r="D85" s="28">
        <v>2576.12</v>
      </c>
      <c r="E85" s="29">
        <f t="shared" si="9"/>
        <v>1.0234882796980531</v>
      </c>
      <c r="F85" s="28">
        <v>12604</v>
      </c>
      <c r="G85" s="28">
        <v>12704.103999999999</v>
      </c>
      <c r="H85" s="29">
        <f t="shared" si="10"/>
        <v>1.0079422405585527</v>
      </c>
      <c r="I85" s="28">
        <v>30527</v>
      </c>
      <c r="J85" s="28">
        <f t="shared" si="11"/>
        <v>17822.896000000001</v>
      </c>
    </row>
    <row r="86" spans="1:10" x14ac:dyDescent="0.3">
      <c r="B86" s="24" t="s">
        <v>150</v>
      </c>
      <c r="C86" s="32">
        <f>SUM(C58:C85)</f>
        <v>51297</v>
      </c>
      <c r="D86" s="32">
        <f>SUM(D58:D85)</f>
        <v>32505.142800000005</v>
      </c>
      <c r="E86" s="33">
        <f t="shared" si="9"/>
        <v>0.6336655710860285</v>
      </c>
      <c r="F86" s="32">
        <f>SUM(F58:F85)</f>
        <v>252683</v>
      </c>
      <c r="G86" s="32">
        <f>SUM(G58:G85)</f>
        <v>243340.66692999992</v>
      </c>
      <c r="H86" s="33">
        <f t="shared" si="10"/>
        <v>0.96302745705092907</v>
      </c>
      <c r="I86" s="32">
        <f>SUM(I58:I85)</f>
        <v>608886</v>
      </c>
      <c r="J86" s="32">
        <f>SUM(J58:J85)</f>
        <v>365545.33307000005</v>
      </c>
    </row>
    <row r="87" spans="1:10" s="35" customFormat="1" x14ac:dyDescent="0.3">
      <c r="A87" s="67"/>
      <c r="B87" s="24" t="s">
        <v>151</v>
      </c>
      <c r="C87" s="41">
        <f>+C86+C56+C38</f>
        <v>70683</v>
      </c>
      <c r="D87" s="41">
        <f>+D86+D56+D38</f>
        <v>55334.652150000009</v>
      </c>
      <c r="E87" s="33">
        <f t="shared" si="9"/>
        <v>0.78285658715674222</v>
      </c>
      <c r="F87" s="41">
        <f>+F86+F56+F38</f>
        <v>343485</v>
      </c>
      <c r="G87" s="41">
        <f>+G86+G56+G38</f>
        <v>382087.7260299999</v>
      </c>
      <c r="H87" s="33">
        <f t="shared" si="10"/>
        <v>1.1123854783469436</v>
      </c>
      <c r="I87" s="41">
        <f>+I86+I56+I38</f>
        <v>825252</v>
      </c>
      <c r="J87" s="41">
        <f>+J86+J56+J38</f>
        <v>443164.27397000004</v>
      </c>
    </row>
    <row r="88" spans="1:10" x14ac:dyDescent="0.3">
      <c r="B88" s="24" t="s">
        <v>152</v>
      </c>
      <c r="C88" s="38"/>
      <c r="D88" s="28"/>
      <c r="E88" s="29"/>
      <c r="F88" s="38"/>
      <c r="G88" s="38"/>
      <c r="H88" s="29"/>
      <c r="I88" s="38"/>
      <c r="J88" s="28"/>
    </row>
    <row r="89" spans="1:10" x14ac:dyDescent="0.3">
      <c r="B89" s="24" t="s">
        <v>153</v>
      </c>
      <c r="C89" s="38"/>
      <c r="D89" s="28"/>
      <c r="E89" s="29"/>
      <c r="F89" s="38"/>
      <c r="G89" s="38"/>
      <c r="H89" s="29"/>
      <c r="I89" s="38"/>
      <c r="J89" s="28"/>
    </row>
    <row r="90" spans="1:10" x14ac:dyDescent="0.3">
      <c r="A90" s="57" t="s">
        <v>325</v>
      </c>
      <c r="B90" s="27" t="s">
        <v>155</v>
      </c>
      <c r="C90" s="28">
        <v>0</v>
      </c>
      <c r="D90" s="28">
        <v>0</v>
      </c>
      <c r="E90" s="29">
        <f t="shared" ref="E90:E96" si="12">IF(C90=0,0,1-((C90-D90)/ABS(C90)))</f>
        <v>0</v>
      </c>
      <c r="F90" s="28">
        <v>0</v>
      </c>
      <c r="G90" s="28">
        <v>0</v>
      </c>
      <c r="H90" s="29">
        <f t="shared" ref="H90:H96" si="13">IF(F90=0,0,1-((F90-G90)/ABS(F90)))</f>
        <v>0</v>
      </c>
      <c r="I90" s="28">
        <v>0</v>
      </c>
      <c r="J90" s="28">
        <f t="shared" ref="J90:J95" si="14">+I90-G90</f>
        <v>0</v>
      </c>
    </row>
    <row r="91" spans="1:10" x14ac:dyDescent="0.3">
      <c r="A91" s="65">
        <v>5105180100</v>
      </c>
      <c r="B91" s="27" t="s">
        <v>157</v>
      </c>
      <c r="C91" s="28">
        <v>0</v>
      </c>
      <c r="D91" s="28">
        <v>0</v>
      </c>
      <c r="E91" s="29">
        <f t="shared" si="12"/>
        <v>0</v>
      </c>
      <c r="F91" s="28">
        <v>0</v>
      </c>
      <c r="G91" s="28">
        <v>0</v>
      </c>
      <c r="H91" s="29">
        <f t="shared" si="13"/>
        <v>0</v>
      </c>
      <c r="I91" s="28">
        <v>0</v>
      </c>
      <c r="J91" s="28">
        <f t="shared" si="14"/>
        <v>0</v>
      </c>
    </row>
    <row r="92" spans="1:10" x14ac:dyDescent="0.3">
      <c r="A92" s="68" t="s">
        <v>158</v>
      </c>
      <c r="B92" s="27" t="s">
        <v>159</v>
      </c>
      <c r="C92" s="28">
        <v>0</v>
      </c>
      <c r="D92" s="28">
        <v>0</v>
      </c>
      <c r="E92" s="29">
        <f t="shared" si="12"/>
        <v>0</v>
      </c>
      <c r="F92" s="28">
        <v>0</v>
      </c>
      <c r="G92" s="28">
        <v>0</v>
      </c>
      <c r="H92" s="29">
        <f t="shared" si="13"/>
        <v>0</v>
      </c>
      <c r="I92" s="28">
        <v>0</v>
      </c>
      <c r="J92" s="28">
        <f t="shared" si="14"/>
        <v>0</v>
      </c>
    </row>
    <row r="93" spans="1:10" x14ac:dyDescent="0.3">
      <c r="A93" s="65">
        <v>5105480100</v>
      </c>
      <c r="B93" s="27" t="s">
        <v>161</v>
      </c>
      <c r="C93" s="28">
        <v>0</v>
      </c>
      <c r="D93" s="28">
        <v>0</v>
      </c>
      <c r="E93" s="29">
        <f>IF(C93=0,0,1-((C93-D93)/ABS(C93)))</f>
        <v>0</v>
      </c>
      <c r="F93" s="28">
        <v>0</v>
      </c>
      <c r="G93" s="28">
        <v>0</v>
      </c>
      <c r="H93" s="29">
        <f>IF(F93=0,0,1-((F93-G93)/ABS(F93)))</f>
        <v>0</v>
      </c>
      <c r="I93" s="28">
        <v>0</v>
      </c>
      <c r="J93" s="28">
        <f t="shared" si="14"/>
        <v>0</v>
      </c>
    </row>
    <row r="94" spans="1:10" x14ac:dyDescent="0.3">
      <c r="A94" s="57" t="s">
        <v>326</v>
      </c>
      <c r="B94" s="27" t="s">
        <v>163</v>
      </c>
      <c r="C94" s="28">
        <v>0</v>
      </c>
      <c r="D94" s="28">
        <v>0</v>
      </c>
      <c r="E94" s="29">
        <f t="shared" si="12"/>
        <v>0</v>
      </c>
      <c r="F94" s="28">
        <v>0</v>
      </c>
      <c r="G94" s="28">
        <v>0</v>
      </c>
      <c r="H94" s="29">
        <f t="shared" si="13"/>
        <v>0</v>
      </c>
      <c r="I94" s="28">
        <v>0</v>
      </c>
      <c r="J94" s="28">
        <f t="shared" si="14"/>
        <v>0</v>
      </c>
    </row>
    <row r="95" spans="1:10" x14ac:dyDescent="0.3">
      <c r="A95" s="57" t="s">
        <v>327</v>
      </c>
      <c r="B95" s="27" t="s">
        <v>165</v>
      </c>
      <c r="C95" s="28">
        <v>0</v>
      </c>
      <c r="D95" s="28">
        <v>0</v>
      </c>
      <c r="E95" s="29">
        <f t="shared" si="12"/>
        <v>0</v>
      </c>
      <c r="F95" s="28">
        <v>0</v>
      </c>
      <c r="G95" s="28">
        <v>0</v>
      </c>
      <c r="H95" s="29">
        <f t="shared" si="13"/>
        <v>0</v>
      </c>
      <c r="I95" s="28">
        <v>0</v>
      </c>
      <c r="J95" s="28">
        <f t="shared" si="14"/>
        <v>0</v>
      </c>
    </row>
    <row r="96" spans="1:10" x14ac:dyDescent="0.3">
      <c r="B96" s="24" t="s">
        <v>166</v>
      </c>
      <c r="C96" s="32">
        <f>SUM(C90:C95)</f>
        <v>0</v>
      </c>
      <c r="D96" s="32">
        <f>SUM(D90:D95)</f>
        <v>0</v>
      </c>
      <c r="E96" s="33">
        <f t="shared" si="12"/>
        <v>0</v>
      </c>
      <c r="F96" s="32">
        <f>SUM(F90:F95)</f>
        <v>0</v>
      </c>
      <c r="G96" s="32">
        <f>SUM(G90:G95)</f>
        <v>0</v>
      </c>
      <c r="H96" s="33">
        <f t="shared" si="13"/>
        <v>0</v>
      </c>
      <c r="I96" s="32">
        <f>SUM(I90:I95)</f>
        <v>0</v>
      </c>
      <c r="J96" s="32">
        <f>SUM(J90:J95)</f>
        <v>0</v>
      </c>
    </row>
    <row r="97" spans="1:10" x14ac:dyDescent="0.3">
      <c r="B97" s="24" t="s">
        <v>167</v>
      </c>
      <c r="C97" s="36"/>
      <c r="D97" s="36"/>
      <c r="E97" s="29"/>
      <c r="F97" s="36"/>
      <c r="G97" s="36"/>
      <c r="H97" s="29"/>
      <c r="I97" s="36"/>
      <c r="J97" s="28"/>
    </row>
    <row r="98" spans="1:10" x14ac:dyDescent="0.3">
      <c r="A98" s="65">
        <v>5105180000</v>
      </c>
      <c r="B98" s="27" t="s">
        <v>169</v>
      </c>
      <c r="C98" s="28">
        <v>0</v>
      </c>
      <c r="D98" s="28">
        <v>0</v>
      </c>
      <c r="E98" s="29">
        <f t="shared" ref="E98:E128" si="15">IF(C98=0,0,1-((C98-D98)/ABS(C98)))</f>
        <v>0</v>
      </c>
      <c r="F98" s="28">
        <v>0</v>
      </c>
      <c r="G98" s="28">
        <v>0</v>
      </c>
      <c r="H98" s="29">
        <f t="shared" ref="H98:H128" si="16">IF(F98=0,0,1-((F98-G98)/ABS(F98)))</f>
        <v>0</v>
      </c>
      <c r="I98" s="28">
        <v>0</v>
      </c>
      <c r="J98" s="28">
        <f t="shared" ref="J98:J128" si="17">+I98-G98</f>
        <v>0</v>
      </c>
    </row>
    <row r="99" spans="1:10" x14ac:dyDescent="0.3">
      <c r="A99" s="57" t="s">
        <v>328</v>
      </c>
      <c r="B99" s="27" t="s">
        <v>329</v>
      </c>
      <c r="C99" s="28">
        <v>0</v>
      </c>
      <c r="D99" s="28">
        <v>0</v>
      </c>
      <c r="E99" s="29">
        <f t="shared" si="15"/>
        <v>0</v>
      </c>
      <c r="F99" s="28">
        <v>0</v>
      </c>
      <c r="G99" s="28">
        <v>0</v>
      </c>
      <c r="H99" s="29">
        <f t="shared" si="16"/>
        <v>0</v>
      </c>
      <c r="I99" s="28">
        <v>0</v>
      </c>
      <c r="J99" s="28">
        <f t="shared" si="17"/>
        <v>0</v>
      </c>
    </row>
    <row r="100" spans="1:10" x14ac:dyDescent="0.3">
      <c r="A100" s="57" t="s">
        <v>330</v>
      </c>
      <c r="B100" s="27" t="s">
        <v>173</v>
      </c>
      <c r="C100" s="28">
        <v>0</v>
      </c>
      <c r="D100" s="28">
        <v>0</v>
      </c>
      <c r="E100" s="29">
        <f t="shared" si="15"/>
        <v>0</v>
      </c>
      <c r="F100" s="28">
        <v>0</v>
      </c>
      <c r="G100" s="28">
        <v>0</v>
      </c>
      <c r="H100" s="29">
        <f t="shared" si="16"/>
        <v>0</v>
      </c>
      <c r="I100" s="28">
        <v>0</v>
      </c>
      <c r="J100" s="28">
        <f t="shared" si="17"/>
        <v>0</v>
      </c>
    </row>
    <row r="101" spans="1:10" x14ac:dyDescent="0.3">
      <c r="A101" s="57" t="s">
        <v>331</v>
      </c>
      <c r="B101" s="27" t="s">
        <v>332</v>
      </c>
      <c r="C101" s="28">
        <v>0</v>
      </c>
      <c r="D101" s="28">
        <v>0</v>
      </c>
      <c r="E101" s="29">
        <f t="shared" si="15"/>
        <v>0</v>
      </c>
      <c r="F101" s="28">
        <v>0</v>
      </c>
      <c r="G101" s="28">
        <v>0</v>
      </c>
      <c r="H101" s="29">
        <f t="shared" si="16"/>
        <v>0</v>
      </c>
      <c r="I101" s="28">
        <v>0</v>
      </c>
      <c r="J101" s="28">
        <f t="shared" si="17"/>
        <v>0</v>
      </c>
    </row>
    <row r="102" spans="1:10" x14ac:dyDescent="0.3">
      <c r="A102" s="65" t="s">
        <v>333</v>
      </c>
      <c r="B102" s="27" t="s">
        <v>177</v>
      </c>
      <c r="C102" s="28">
        <v>0</v>
      </c>
      <c r="D102" s="28">
        <v>0</v>
      </c>
      <c r="E102" s="29">
        <f t="shared" si="15"/>
        <v>0</v>
      </c>
      <c r="F102" s="28">
        <v>0</v>
      </c>
      <c r="G102" s="28">
        <v>0</v>
      </c>
      <c r="H102" s="29">
        <f t="shared" si="16"/>
        <v>0</v>
      </c>
      <c r="I102" s="28">
        <v>0</v>
      </c>
      <c r="J102" s="28">
        <f t="shared" si="17"/>
        <v>0</v>
      </c>
    </row>
    <row r="103" spans="1:10" x14ac:dyDescent="0.3">
      <c r="A103" s="57" t="s">
        <v>334</v>
      </c>
      <c r="B103" s="27" t="s">
        <v>179</v>
      </c>
      <c r="C103" s="28">
        <v>0</v>
      </c>
      <c r="D103" s="28">
        <v>0</v>
      </c>
      <c r="E103" s="29">
        <f t="shared" si="15"/>
        <v>0</v>
      </c>
      <c r="F103" s="28">
        <v>0</v>
      </c>
      <c r="G103" s="28">
        <v>0</v>
      </c>
      <c r="H103" s="29">
        <f t="shared" si="16"/>
        <v>0</v>
      </c>
      <c r="I103" s="28">
        <v>0</v>
      </c>
      <c r="J103" s="28">
        <f t="shared" si="17"/>
        <v>0</v>
      </c>
    </row>
    <row r="104" spans="1:10" x14ac:dyDescent="0.3">
      <c r="A104" s="57" t="s">
        <v>335</v>
      </c>
      <c r="B104" s="27" t="s">
        <v>336</v>
      </c>
      <c r="C104" s="28">
        <v>0</v>
      </c>
      <c r="D104" s="28">
        <v>0</v>
      </c>
      <c r="E104" s="29">
        <f t="shared" si="15"/>
        <v>0</v>
      </c>
      <c r="F104" s="28">
        <v>0</v>
      </c>
      <c r="G104" s="28">
        <v>0</v>
      </c>
      <c r="H104" s="29">
        <f t="shared" si="16"/>
        <v>0</v>
      </c>
      <c r="I104" s="28">
        <v>0</v>
      </c>
      <c r="J104" s="28">
        <f t="shared" si="17"/>
        <v>0</v>
      </c>
    </row>
    <row r="105" spans="1:10" x14ac:dyDescent="0.3">
      <c r="A105" s="65" t="s">
        <v>337</v>
      </c>
      <c r="B105" s="27" t="s">
        <v>183</v>
      </c>
      <c r="C105" s="28">
        <v>0</v>
      </c>
      <c r="D105" s="28">
        <v>0</v>
      </c>
      <c r="E105" s="29">
        <f t="shared" si="15"/>
        <v>0</v>
      </c>
      <c r="F105" s="28">
        <v>0</v>
      </c>
      <c r="G105" s="28">
        <v>0</v>
      </c>
      <c r="H105" s="29">
        <f t="shared" si="16"/>
        <v>0</v>
      </c>
      <c r="I105" s="28">
        <v>0</v>
      </c>
      <c r="J105" s="28">
        <f t="shared" si="17"/>
        <v>0</v>
      </c>
    </row>
    <row r="106" spans="1:10" x14ac:dyDescent="0.3">
      <c r="A106" s="65" t="s">
        <v>338</v>
      </c>
      <c r="B106" s="27" t="s">
        <v>339</v>
      </c>
      <c r="C106" s="28">
        <v>0</v>
      </c>
      <c r="D106" s="28">
        <v>0</v>
      </c>
      <c r="E106" s="29">
        <f t="shared" si="15"/>
        <v>0</v>
      </c>
      <c r="F106" s="28">
        <v>0</v>
      </c>
      <c r="G106" s="28">
        <v>0</v>
      </c>
      <c r="H106" s="29">
        <f>IF(F106=0,0,1-((F106-G106)/ABS(F106)))</f>
        <v>0</v>
      </c>
      <c r="I106" s="28">
        <v>0</v>
      </c>
      <c r="J106" s="28">
        <f>+I106-G106</f>
        <v>0</v>
      </c>
    </row>
    <row r="107" spans="1:10" x14ac:dyDescent="0.3">
      <c r="A107" s="65">
        <v>5120100000</v>
      </c>
      <c r="B107" s="27" t="s">
        <v>187</v>
      </c>
      <c r="C107" s="28">
        <v>0</v>
      </c>
      <c r="D107" s="28">
        <v>0</v>
      </c>
      <c r="E107" s="29">
        <f t="shared" si="15"/>
        <v>0</v>
      </c>
      <c r="F107" s="28">
        <v>0</v>
      </c>
      <c r="G107" s="28">
        <v>0</v>
      </c>
      <c r="H107" s="29">
        <f t="shared" si="16"/>
        <v>0</v>
      </c>
      <c r="I107" s="28">
        <v>0</v>
      </c>
      <c r="J107" s="28">
        <f t="shared" si="17"/>
        <v>0</v>
      </c>
    </row>
    <row r="108" spans="1:10" x14ac:dyDescent="0.3">
      <c r="A108" s="57" t="s">
        <v>340</v>
      </c>
      <c r="B108" s="27" t="s">
        <v>341</v>
      </c>
      <c r="C108" s="28">
        <v>0</v>
      </c>
      <c r="D108" s="28">
        <v>0</v>
      </c>
      <c r="E108" s="29">
        <f t="shared" si="15"/>
        <v>0</v>
      </c>
      <c r="F108" s="28">
        <v>0</v>
      </c>
      <c r="G108" s="28">
        <v>0</v>
      </c>
      <c r="H108" s="29">
        <f t="shared" si="16"/>
        <v>0</v>
      </c>
      <c r="I108" s="28">
        <v>0</v>
      </c>
      <c r="J108" s="28">
        <f t="shared" si="17"/>
        <v>0</v>
      </c>
    </row>
    <row r="109" spans="1:10" x14ac:dyDescent="0.3">
      <c r="A109" s="57" t="s">
        <v>342</v>
      </c>
      <c r="B109" s="27" t="s">
        <v>343</v>
      </c>
      <c r="C109" s="28">
        <v>0</v>
      </c>
      <c r="D109" s="28">
        <v>0</v>
      </c>
      <c r="E109" s="29">
        <f t="shared" si="15"/>
        <v>0</v>
      </c>
      <c r="F109" s="28">
        <v>0</v>
      </c>
      <c r="G109" s="28">
        <v>0</v>
      </c>
      <c r="H109" s="29">
        <f t="shared" si="16"/>
        <v>0</v>
      </c>
      <c r="I109" s="28">
        <v>0</v>
      </c>
      <c r="J109" s="28">
        <f t="shared" si="17"/>
        <v>0</v>
      </c>
    </row>
    <row r="110" spans="1:10" x14ac:dyDescent="0.3">
      <c r="A110" s="57" t="s">
        <v>344</v>
      </c>
      <c r="B110" s="27" t="s">
        <v>345</v>
      </c>
      <c r="C110" s="28">
        <v>0</v>
      </c>
      <c r="D110" s="28">
        <v>0</v>
      </c>
      <c r="E110" s="29">
        <f t="shared" si="15"/>
        <v>0</v>
      </c>
      <c r="F110" s="28">
        <v>0</v>
      </c>
      <c r="G110" s="28">
        <v>0</v>
      </c>
      <c r="H110" s="29">
        <f t="shared" si="16"/>
        <v>0</v>
      </c>
      <c r="I110" s="28">
        <v>0</v>
      </c>
      <c r="J110" s="28">
        <f t="shared" si="17"/>
        <v>0</v>
      </c>
    </row>
    <row r="111" spans="1:10" x14ac:dyDescent="0.3">
      <c r="A111" s="57" t="s">
        <v>346</v>
      </c>
      <c r="B111" s="27" t="s">
        <v>195</v>
      </c>
      <c r="C111" s="28">
        <v>0</v>
      </c>
      <c r="D111" s="28">
        <v>0</v>
      </c>
      <c r="E111" s="29">
        <f t="shared" si="15"/>
        <v>0</v>
      </c>
      <c r="F111" s="28">
        <v>0</v>
      </c>
      <c r="G111" s="28">
        <v>0</v>
      </c>
      <c r="H111" s="29">
        <f t="shared" si="16"/>
        <v>0</v>
      </c>
      <c r="I111" s="28">
        <v>0</v>
      </c>
      <c r="J111" s="28">
        <f t="shared" si="17"/>
        <v>0</v>
      </c>
    </row>
    <row r="112" spans="1:10" x14ac:dyDescent="0.3">
      <c r="A112" s="57" t="s">
        <v>347</v>
      </c>
      <c r="B112" s="27" t="s">
        <v>197</v>
      </c>
      <c r="C112" s="28">
        <v>0</v>
      </c>
      <c r="D112" s="28">
        <v>0</v>
      </c>
      <c r="E112" s="29">
        <f t="shared" si="15"/>
        <v>0</v>
      </c>
      <c r="F112" s="28">
        <v>0</v>
      </c>
      <c r="G112" s="28">
        <v>0</v>
      </c>
      <c r="H112" s="29">
        <f t="shared" si="16"/>
        <v>0</v>
      </c>
      <c r="I112" s="28">
        <v>0</v>
      </c>
      <c r="J112" s="28">
        <f t="shared" si="17"/>
        <v>0</v>
      </c>
    </row>
    <row r="113" spans="1:10" x14ac:dyDescent="0.3">
      <c r="A113" s="57" t="s">
        <v>348</v>
      </c>
      <c r="B113" s="27" t="s">
        <v>199</v>
      </c>
      <c r="C113" s="28">
        <v>0</v>
      </c>
      <c r="D113" s="28">
        <v>0</v>
      </c>
      <c r="E113" s="29">
        <f t="shared" si="15"/>
        <v>0</v>
      </c>
      <c r="F113" s="28">
        <v>0</v>
      </c>
      <c r="G113" s="28">
        <v>0</v>
      </c>
      <c r="H113" s="29">
        <f t="shared" si="16"/>
        <v>0</v>
      </c>
      <c r="I113" s="28">
        <v>0</v>
      </c>
      <c r="J113" s="28">
        <f t="shared" si="17"/>
        <v>0</v>
      </c>
    </row>
    <row r="114" spans="1:10" x14ac:dyDescent="0.3">
      <c r="A114" s="57" t="s">
        <v>349</v>
      </c>
      <c r="B114" s="27" t="s">
        <v>350</v>
      </c>
      <c r="C114" s="28">
        <v>0</v>
      </c>
      <c r="D114" s="28">
        <v>0</v>
      </c>
      <c r="E114" s="29">
        <f>IF(C114=0,0,1-((C114-D114)/ABS(C114)))</f>
        <v>0</v>
      </c>
      <c r="F114" s="28">
        <v>0</v>
      </c>
      <c r="G114" s="28">
        <v>0</v>
      </c>
      <c r="H114" s="29">
        <f>IF(F114=0,0,1-((F114-G114)/ABS(F114)))</f>
        <v>0</v>
      </c>
      <c r="I114" s="28">
        <v>0</v>
      </c>
      <c r="J114" s="28">
        <f>+I114-G114</f>
        <v>0</v>
      </c>
    </row>
    <row r="115" spans="1:10" x14ac:dyDescent="0.3">
      <c r="A115" s="57" t="s">
        <v>351</v>
      </c>
      <c r="B115" s="27" t="s">
        <v>203</v>
      </c>
      <c r="C115" s="28">
        <v>0</v>
      </c>
      <c r="D115" s="28">
        <v>0</v>
      </c>
      <c r="E115" s="29">
        <f t="shared" si="15"/>
        <v>0</v>
      </c>
      <c r="F115" s="28">
        <v>0</v>
      </c>
      <c r="G115" s="28">
        <v>0</v>
      </c>
      <c r="H115" s="29">
        <f t="shared" si="16"/>
        <v>0</v>
      </c>
      <c r="I115" s="28">
        <v>0</v>
      </c>
      <c r="J115" s="28">
        <f t="shared" si="17"/>
        <v>0</v>
      </c>
    </row>
    <row r="116" spans="1:10" x14ac:dyDescent="0.3">
      <c r="A116" s="57" t="s">
        <v>352</v>
      </c>
      <c r="B116" s="27" t="s">
        <v>205</v>
      </c>
      <c r="C116" s="28">
        <v>0</v>
      </c>
      <c r="D116" s="28">
        <v>0</v>
      </c>
      <c r="E116" s="29">
        <f t="shared" si="15"/>
        <v>0</v>
      </c>
      <c r="F116" s="28">
        <v>0</v>
      </c>
      <c r="G116" s="28">
        <v>0</v>
      </c>
      <c r="H116" s="29">
        <f t="shared" si="16"/>
        <v>0</v>
      </c>
      <c r="I116" s="28">
        <v>0</v>
      </c>
      <c r="J116" s="28">
        <f t="shared" si="17"/>
        <v>0</v>
      </c>
    </row>
    <row r="117" spans="1:10" x14ac:dyDescent="0.3">
      <c r="A117" s="57" t="s">
        <v>353</v>
      </c>
      <c r="B117" s="27" t="s">
        <v>354</v>
      </c>
      <c r="C117" s="28">
        <v>0</v>
      </c>
      <c r="D117" s="28">
        <v>0</v>
      </c>
      <c r="E117" s="29">
        <f t="shared" si="15"/>
        <v>0</v>
      </c>
      <c r="F117" s="28">
        <v>0</v>
      </c>
      <c r="G117" s="28">
        <v>0</v>
      </c>
      <c r="H117" s="29">
        <f t="shared" si="16"/>
        <v>0</v>
      </c>
      <c r="I117" s="28">
        <v>0</v>
      </c>
      <c r="J117" s="28">
        <f t="shared" si="17"/>
        <v>0</v>
      </c>
    </row>
    <row r="118" spans="1:10" x14ac:dyDescent="0.3">
      <c r="A118" s="65" t="s">
        <v>355</v>
      </c>
      <c r="B118" s="27" t="s">
        <v>209</v>
      </c>
      <c r="C118" s="28">
        <v>0</v>
      </c>
      <c r="D118" s="28">
        <v>0</v>
      </c>
      <c r="E118" s="29">
        <f t="shared" si="15"/>
        <v>0</v>
      </c>
      <c r="F118" s="28">
        <v>0</v>
      </c>
      <c r="G118" s="28">
        <v>0</v>
      </c>
      <c r="H118" s="29">
        <f t="shared" si="16"/>
        <v>0</v>
      </c>
      <c r="I118" s="28">
        <v>0</v>
      </c>
      <c r="J118" s="28">
        <f t="shared" si="17"/>
        <v>0</v>
      </c>
    </row>
    <row r="119" spans="1:10" x14ac:dyDescent="0.3">
      <c r="A119" s="57" t="s">
        <v>356</v>
      </c>
      <c r="B119" s="27" t="s">
        <v>357</v>
      </c>
      <c r="C119" s="28">
        <v>0</v>
      </c>
      <c r="D119" s="28">
        <v>0</v>
      </c>
      <c r="E119" s="29">
        <f t="shared" si="15"/>
        <v>0</v>
      </c>
      <c r="F119" s="28">
        <v>0</v>
      </c>
      <c r="G119" s="28">
        <v>0</v>
      </c>
      <c r="H119" s="29">
        <f t="shared" si="16"/>
        <v>0</v>
      </c>
      <c r="I119" s="28">
        <v>0</v>
      </c>
      <c r="J119" s="28">
        <f t="shared" si="17"/>
        <v>0</v>
      </c>
    </row>
    <row r="120" spans="1:10" x14ac:dyDescent="0.3">
      <c r="A120" s="57" t="s">
        <v>358</v>
      </c>
      <c r="B120" s="27" t="s">
        <v>359</v>
      </c>
      <c r="C120" s="28">
        <v>0</v>
      </c>
      <c r="D120" s="28">
        <v>0</v>
      </c>
      <c r="E120" s="29">
        <f t="shared" si="15"/>
        <v>0</v>
      </c>
      <c r="F120" s="28">
        <v>0</v>
      </c>
      <c r="G120" s="28">
        <v>0</v>
      </c>
      <c r="H120" s="29">
        <f t="shared" si="16"/>
        <v>0</v>
      </c>
      <c r="I120" s="28">
        <v>0</v>
      </c>
      <c r="J120" s="28">
        <f t="shared" si="17"/>
        <v>0</v>
      </c>
    </row>
    <row r="121" spans="1:10" x14ac:dyDescent="0.3">
      <c r="A121" s="57" t="s">
        <v>360</v>
      </c>
      <c r="B121" s="27" t="s">
        <v>215</v>
      </c>
      <c r="C121" s="28">
        <v>0</v>
      </c>
      <c r="D121" s="28">
        <v>0</v>
      </c>
      <c r="E121" s="29">
        <f>IF(C121=0,0,1-((C121-D121)/ABS(C121)))</f>
        <v>0</v>
      </c>
      <c r="F121" s="28">
        <v>0</v>
      </c>
      <c r="G121" s="28">
        <v>0</v>
      </c>
      <c r="H121" s="29">
        <f>IF(F121=0,0,1-((F121-G121)/ABS(F121)))</f>
        <v>0</v>
      </c>
      <c r="I121" s="28">
        <v>0</v>
      </c>
      <c r="J121" s="28">
        <f>+I121-G121</f>
        <v>0</v>
      </c>
    </row>
    <row r="122" spans="1:10" x14ac:dyDescent="0.3">
      <c r="A122" s="57" t="s">
        <v>361</v>
      </c>
      <c r="B122" s="27" t="s">
        <v>217</v>
      </c>
      <c r="C122" s="28">
        <v>0</v>
      </c>
      <c r="D122" s="28">
        <v>0</v>
      </c>
      <c r="E122" s="29">
        <f t="shared" si="15"/>
        <v>0</v>
      </c>
      <c r="F122" s="28">
        <v>0</v>
      </c>
      <c r="G122" s="28">
        <v>0</v>
      </c>
      <c r="H122" s="29">
        <f t="shared" si="16"/>
        <v>0</v>
      </c>
      <c r="I122" s="28">
        <v>0</v>
      </c>
      <c r="J122" s="28">
        <f t="shared" si="17"/>
        <v>0</v>
      </c>
    </row>
    <row r="123" spans="1:10" x14ac:dyDescent="0.3">
      <c r="A123" s="65" t="s">
        <v>362</v>
      </c>
      <c r="B123" s="27" t="s">
        <v>363</v>
      </c>
      <c r="C123" s="28">
        <v>0</v>
      </c>
      <c r="D123" s="28">
        <v>0</v>
      </c>
      <c r="E123" s="29">
        <f t="shared" si="15"/>
        <v>0</v>
      </c>
      <c r="F123" s="28">
        <v>0</v>
      </c>
      <c r="G123" s="28">
        <v>0</v>
      </c>
      <c r="H123" s="29">
        <f t="shared" si="16"/>
        <v>0</v>
      </c>
      <c r="I123" s="28">
        <v>0</v>
      </c>
      <c r="J123" s="28">
        <f t="shared" si="17"/>
        <v>0</v>
      </c>
    </row>
    <row r="124" spans="1:10" x14ac:dyDescent="0.3">
      <c r="A124" s="57" t="s">
        <v>364</v>
      </c>
      <c r="B124" s="27" t="s">
        <v>365</v>
      </c>
      <c r="C124" s="28">
        <v>0</v>
      </c>
      <c r="D124" s="28">
        <v>0</v>
      </c>
      <c r="E124" s="29">
        <f>IF(C124=0,0,1-((C124-D124)/ABS(C124)))</f>
        <v>0</v>
      </c>
      <c r="F124" s="28">
        <v>0</v>
      </c>
      <c r="G124" s="28">
        <v>0</v>
      </c>
      <c r="H124" s="29">
        <f>IF(F124=0,0,1-((F124-G124)/ABS(F124)))</f>
        <v>0</v>
      </c>
      <c r="I124" s="28">
        <v>0</v>
      </c>
      <c r="J124" s="28">
        <f>+I124-G124</f>
        <v>0</v>
      </c>
    </row>
    <row r="125" spans="1:10" x14ac:dyDescent="0.3">
      <c r="A125" s="57" t="s">
        <v>366</v>
      </c>
      <c r="B125" s="27" t="s">
        <v>223</v>
      </c>
      <c r="C125" s="28">
        <v>0</v>
      </c>
      <c r="D125" s="28">
        <v>0</v>
      </c>
      <c r="E125" s="29">
        <f>IF(C125=0,0,1-((C125-D125)/ABS(C125)))</f>
        <v>0</v>
      </c>
      <c r="F125" s="28">
        <v>0</v>
      </c>
      <c r="G125" s="28">
        <v>0</v>
      </c>
      <c r="H125" s="29">
        <f>IF(F125=0,0,1-((F125-G125)/ABS(F125)))</f>
        <v>0</v>
      </c>
      <c r="I125" s="28">
        <v>0</v>
      </c>
      <c r="J125" s="28">
        <f>+I125-G125</f>
        <v>0</v>
      </c>
    </row>
    <row r="126" spans="1:10" x14ac:dyDescent="0.3">
      <c r="A126" s="57" t="s">
        <v>367</v>
      </c>
      <c r="B126" s="27" t="s">
        <v>225</v>
      </c>
      <c r="C126" s="28">
        <v>0</v>
      </c>
      <c r="D126" s="28">
        <v>0</v>
      </c>
      <c r="E126" s="29">
        <f>IF(C126=0,0,1-((C126-D126)/ABS(C126)))</f>
        <v>0</v>
      </c>
      <c r="F126" s="28">
        <v>0</v>
      </c>
      <c r="G126" s="28">
        <v>0</v>
      </c>
      <c r="H126" s="29">
        <f>IF(F126=0,0,1-((F126-G126)/ABS(F126)))</f>
        <v>0</v>
      </c>
      <c r="I126" s="28">
        <v>0</v>
      </c>
      <c r="J126" s="28">
        <f>+I126-G126</f>
        <v>0</v>
      </c>
    </row>
    <row r="127" spans="1:10" x14ac:dyDescent="0.3">
      <c r="A127" s="57" t="s">
        <v>368</v>
      </c>
      <c r="B127" s="27" t="s">
        <v>227</v>
      </c>
      <c r="C127" s="28">
        <v>0</v>
      </c>
      <c r="D127" s="28">
        <v>0</v>
      </c>
      <c r="E127" s="29">
        <f>IF(C127=0,0,1-((C127-D127)/ABS(C127)))</f>
        <v>0</v>
      </c>
      <c r="F127" s="28">
        <v>0</v>
      </c>
      <c r="G127" s="28">
        <v>0</v>
      </c>
      <c r="H127" s="29">
        <f>IF(F127=0,0,1-((F127-G127)/ABS(F127)))</f>
        <v>0</v>
      </c>
      <c r="I127" s="28">
        <v>0</v>
      </c>
      <c r="J127" s="28">
        <f>+I127-G127</f>
        <v>0</v>
      </c>
    </row>
    <row r="128" spans="1:10" x14ac:dyDescent="0.3">
      <c r="A128" s="57" t="s">
        <v>369</v>
      </c>
      <c r="B128" s="27" t="s">
        <v>370</v>
      </c>
      <c r="C128" s="28">
        <v>0</v>
      </c>
      <c r="D128" s="28">
        <v>0</v>
      </c>
      <c r="E128" s="29">
        <f t="shared" si="15"/>
        <v>0</v>
      </c>
      <c r="F128" s="28">
        <v>0</v>
      </c>
      <c r="G128" s="28">
        <v>0</v>
      </c>
      <c r="H128" s="29">
        <f t="shared" si="16"/>
        <v>0</v>
      </c>
      <c r="I128" s="28">
        <v>0</v>
      </c>
      <c r="J128" s="28">
        <f t="shared" si="17"/>
        <v>0</v>
      </c>
    </row>
    <row r="129" spans="1:10" x14ac:dyDescent="0.3">
      <c r="B129" s="24" t="s">
        <v>230</v>
      </c>
      <c r="C129" s="32">
        <f>SUM(C98:C128)</f>
        <v>0</v>
      </c>
      <c r="D129" s="32">
        <f>SUM(D98:D128)</f>
        <v>0</v>
      </c>
      <c r="E129" s="29">
        <f>IF(C129=0,0,1-((C129-D129)/ABS(C129)))</f>
        <v>0</v>
      </c>
      <c r="F129" s="32">
        <f>SUM(F98:F128)</f>
        <v>0</v>
      </c>
      <c r="G129" s="32">
        <f>SUM(G98:G128)</f>
        <v>0</v>
      </c>
      <c r="H129" s="29">
        <f>IF(F129=0,0,1-((F129-G129)/ABS(F129)))</f>
        <v>0</v>
      </c>
      <c r="I129" s="32">
        <f>SUM(I98:I128)</f>
        <v>0</v>
      </c>
      <c r="J129" s="32">
        <f>SUM(J98:J128)</f>
        <v>0</v>
      </c>
    </row>
    <row r="130" spans="1:10" x14ac:dyDescent="0.3">
      <c r="B130" s="24" t="s">
        <v>231</v>
      </c>
      <c r="C130" s="36"/>
      <c r="D130" s="36"/>
      <c r="E130" s="29"/>
      <c r="F130" s="36"/>
      <c r="G130" s="36"/>
      <c r="H130" s="29"/>
      <c r="I130" s="36"/>
      <c r="J130" s="28"/>
    </row>
    <row r="131" spans="1:10" x14ac:dyDescent="0.3">
      <c r="A131" s="57" t="s">
        <v>371</v>
      </c>
      <c r="B131" s="27" t="s">
        <v>233</v>
      </c>
      <c r="C131" s="28">
        <v>0</v>
      </c>
      <c r="D131" s="28">
        <v>0</v>
      </c>
      <c r="E131" s="29">
        <f t="shared" ref="E131:E137" si="18">IF(C131=0,0,1-((C131-D131)/ABS(C131)))</f>
        <v>0</v>
      </c>
      <c r="F131" s="28">
        <v>0</v>
      </c>
      <c r="G131" s="28">
        <v>0</v>
      </c>
      <c r="H131" s="29">
        <f t="shared" ref="H131:H137" si="19">IF(F131=0,0,1-((F131-G131)/ABS(F131)))</f>
        <v>0</v>
      </c>
      <c r="I131" s="28">
        <v>0</v>
      </c>
      <c r="J131" s="28">
        <f>+I131-G131</f>
        <v>0</v>
      </c>
    </row>
    <row r="132" spans="1:10" x14ac:dyDescent="0.3">
      <c r="A132" s="57" t="s">
        <v>372</v>
      </c>
      <c r="B132" s="27" t="s">
        <v>235</v>
      </c>
      <c r="C132" s="28">
        <v>26694</v>
      </c>
      <c r="D132" s="28">
        <v>26044.951000000001</v>
      </c>
      <c r="E132" s="29">
        <f t="shared" si="18"/>
        <v>0.97568558477560507</v>
      </c>
      <c r="F132" s="28">
        <v>133591</v>
      </c>
      <c r="G132" s="28">
        <v>124522.44198999999</v>
      </c>
      <c r="H132" s="29">
        <f t="shared" si="19"/>
        <v>0.93211699882477106</v>
      </c>
      <c r="I132" s="28">
        <v>323172</v>
      </c>
      <c r="J132" s="28">
        <f>+I132-G132</f>
        <v>198649.55801000001</v>
      </c>
    </row>
    <row r="133" spans="1:10" x14ac:dyDescent="0.3">
      <c r="A133" s="65">
        <v>5110358000</v>
      </c>
      <c r="B133" s="27" t="s">
        <v>237</v>
      </c>
      <c r="C133" s="28">
        <v>0</v>
      </c>
      <c r="D133" s="28">
        <v>0</v>
      </c>
      <c r="E133" s="29">
        <f t="shared" si="18"/>
        <v>0</v>
      </c>
      <c r="F133" s="28">
        <v>0</v>
      </c>
      <c r="G133" s="28">
        <v>0</v>
      </c>
      <c r="H133" s="29">
        <f t="shared" si="19"/>
        <v>0</v>
      </c>
      <c r="I133" s="28">
        <v>0</v>
      </c>
      <c r="J133" s="28">
        <f>+I133-G133</f>
        <v>0</v>
      </c>
    </row>
    <row r="134" spans="1:10" x14ac:dyDescent="0.3">
      <c r="B134" s="24" t="s">
        <v>238</v>
      </c>
      <c r="C134" s="32">
        <f>SUM(C131:C133)</f>
        <v>26694</v>
      </c>
      <c r="D134" s="32">
        <f>SUM(D131:D133)</f>
        <v>26044.951000000001</v>
      </c>
      <c r="E134" s="33">
        <f t="shared" si="18"/>
        <v>0.97568558477560507</v>
      </c>
      <c r="F134" s="32">
        <f>SUM(F131:F133)</f>
        <v>133591</v>
      </c>
      <c r="G134" s="32">
        <f>SUM(G131:G133)</f>
        <v>124522.44198999999</v>
      </c>
      <c r="H134" s="33">
        <f t="shared" si="19"/>
        <v>0.93211699882477106</v>
      </c>
      <c r="I134" s="32">
        <f>SUM(I131:I133)</f>
        <v>323172</v>
      </c>
      <c r="J134" s="32">
        <f>SUM(J131:J133)</f>
        <v>198649.55801000001</v>
      </c>
    </row>
    <row r="135" spans="1:10" x14ac:dyDescent="0.3">
      <c r="B135" s="24" t="s">
        <v>239</v>
      </c>
      <c r="C135" s="32">
        <f>+C96+C129+C134</f>
        <v>26694</v>
      </c>
      <c r="D135" s="32">
        <f>+D134+D129+D96</f>
        <v>26044.951000000001</v>
      </c>
      <c r="E135" s="33">
        <f t="shared" si="18"/>
        <v>0.97568558477560507</v>
      </c>
      <c r="F135" s="32">
        <f>+F134+F129+F96</f>
        <v>133591</v>
      </c>
      <c r="G135" s="32">
        <f>+G134+G129+G96</f>
        <v>124522.44198999999</v>
      </c>
      <c r="H135" s="33">
        <f t="shared" si="19"/>
        <v>0.93211699882477106</v>
      </c>
      <c r="I135" s="32">
        <f>+I134+I129+I96</f>
        <v>323172</v>
      </c>
      <c r="J135" s="32">
        <f>+J96+J129+J134</f>
        <v>198649.55801000001</v>
      </c>
    </row>
    <row r="136" spans="1:10" x14ac:dyDescent="0.3">
      <c r="B136" s="24" t="s">
        <v>240</v>
      </c>
      <c r="C136" s="32">
        <f>+C135+C87</f>
        <v>97377</v>
      </c>
      <c r="D136" s="32">
        <f>+D135+D87</f>
        <v>81379.60315000001</v>
      </c>
      <c r="E136" s="33">
        <f t="shared" si="18"/>
        <v>0.83571688540415101</v>
      </c>
      <c r="F136" s="32">
        <f>+F135+F87</f>
        <v>477076</v>
      </c>
      <c r="G136" s="32">
        <f>+G135+G87</f>
        <v>506610.16801999987</v>
      </c>
      <c r="H136" s="33">
        <f t="shared" si="19"/>
        <v>1.0619066312704892</v>
      </c>
      <c r="I136" s="32">
        <f>+I135+I87</f>
        <v>1148424</v>
      </c>
      <c r="J136" s="32">
        <f>+J135+J87</f>
        <v>641813.83198000002</v>
      </c>
    </row>
    <row r="137" spans="1:10" x14ac:dyDescent="0.3">
      <c r="B137" s="24" t="s">
        <v>241</v>
      </c>
      <c r="C137" s="32">
        <f>+C34-C136</f>
        <v>-33389</v>
      </c>
      <c r="D137" s="32">
        <f>+D34-D136</f>
        <v>-27272.335400000011</v>
      </c>
      <c r="E137" s="33">
        <f t="shared" si="18"/>
        <v>1.1831940040132976</v>
      </c>
      <c r="F137" s="32">
        <f>+F34-F136</f>
        <v>-185515</v>
      </c>
      <c r="G137" s="32">
        <f>+G34-G136</f>
        <v>-216402.92427999986</v>
      </c>
      <c r="H137" s="33">
        <f t="shared" si="19"/>
        <v>0.83350174228499119</v>
      </c>
      <c r="I137" s="32">
        <f>+I34-I136</f>
        <v>-426630</v>
      </c>
      <c r="J137" s="32">
        <f>+J34-J136</f>
        <v>-210227.07572000002</v>
      </c>
    </row>
    <row r="138" spans="1:10" x14ac:dyDescent="0.3">
      <c r="B138" s="24" t="s">
        <v>242</v>
      </c>
      <c r="C138" s="36"/>
      <c r="D138" s="32"/>
      <c r="E138" s="43"/>
      <c r="F138" s="36"/>
      <c r="G138" s="36"/>
      <c r="H138" s="29"/>
      <c r="I138" s="36"/>
      <c r="J138" s="28"/>
    </row>
    <row r="139" spans="1:10" x14ac:dyDescent="0.3">
      <c r="B139" s="24" t="s">
        <v>243</v>
      </c>
      <c r="C139" s="38"/>
      <c r="D139" s="38"/>
      <c r="E139" s="29"/>
      <c r="F139" s="38"/>
      <c r="G139" s="38"/>
      <c r="H139" s="29"/>
      <c r="I139" s="38"/>
      <c r="J139" s="28"/>
    </row>
    <row r="140" spans="1:10" x14ac:dyDescent="0.3">
      <c r="A140" s="57" t="s">
        <v>373</v>
      </c>
      <c r="B140" s="27" t="s">
        <v>245</v>
      </c>
      <c r="C140" s="28">
        <v>0</v>
      </c>
      <c r="D140" s="28">
        <v>0</v>
      </c>
      <c r="E140" s="29">
        <f t="shared" ref="E140:E145" si="20">IF(C140=0,0,1-((C140-D140)/ABS(C140)))</f>
        <v>0</v>
      </c>
      <c r="F140" s="28">
        <v>0</v>
      </c>
      <c r="G140" s="28">
        <v>0</v>
      </c>
      <c r="H140" s="29">
        <f t="shared" ref="H140:H145" si="21">IF(F140=0,0,1-((F140-G140)/ABS(F140)))</f>
        <v>0</v>
      </c>
      <c r="I140" s="28">
        <v>0</v>
      </c>
      <c r="J140" s="28">
        <f>+I140-G140</f>
        <v>0</v>
      </c>
    </row>
    <row r="141" spans="1:10" x14ac:dyDescent="0.3">
      <c r="A141" s="57" t="s">
        <v>374</v>
      </c>
      <c r="B141" s="27" t="s">
        <v>247</v>
      </c>
      <c r="C141" s="28">
        <v>0</v>
      </c>
      <c r="D141" s="28">
        <v>0</v>
      </c>
      <c r="E141" s="29">
        <f t="shared" si="20"/>
        <v>0</v>
      </c>
      <c r="F141" s="28">
        <v>0</v>
      </c>
      <c r="G141" s="28">
        <v>0</v>
      </c>
      <c r="H141" s="29">
        <f t="shared" si="21"/>
        <v>0</v>
      </c>
      <c r="I141" s="28">
        <v>0</v>
      </c>
      <c r="J141" s="28">
        <f>+I141-G141</f>
        <v>0</v>
      </c>
    </row>
    <row r="142" spans="1:10" x14ac:dyDescent="0.3">
      <c r="A142" s="57" t="s">
        <v>375</v>
      </c>
      <c r="B142" s="27" t="s">
        <v>249</v>
      </c>
      <c r="C142" s="28">
        <v>0</v>
      </c>
      <c r="D142" s="28">
        <v>0</v>
      </c>
      <c r="E142" s="29">
        <f t="shared" si="20"/>
        <v>0</v>
      </c>
      <c r="F142" s="28">
        <v>0</v>
      </c>
      <c r="G142" s="28">
        <v>23.332999999999998</v>
      </c>
      <c r="H142" s="29">
        <f t="shared" si="21"/>
        <v>0</v>
      </c>
      <c r="I142" s="28">
        <v>0</v>
      </c>
      <c r="J142" s="28">
        <f>+I142-G142</f>
        <v>-23.332999999999998</v>
      </c>
    </row>
    <row r="143" spans="1:10" x14ac:dyDescent="0.3">
      <c r="A143" s="57" t="s">
        <v>376</v>
      </c>
      <c r="B143" s="27" t="s">
        <v>251</v>
      </c>
      <c r="C143" s="28">
        <v>45</v>
      </c>
      <c r="D143" s="28">
        <v>5.3449999999999998</v>
      </c>
      <c r="E143" s="29">
        <f t="shared" si="20"/>
        <v>0.11877777777777776</v>
      </c>
      <c r="F143" s="28">
        <v>225</v>
      </c>
      <c r="G143" s="28">
        <v>359.65199000000001</v>
      </c>
      <c r="H143" s="29">
        <f t="shared" si="21"/>
        <v>1.5984532888888889</v>
      </c>
      <c r="I143" s="28">
        <v>535</v>
      </c>
      <c r="J143" s="28">
        <f>+I143-G143</f>
        <v>175.34800999999999</v>
      </c>
    </row>
    <row r="144" spans="1:10" x14ac:dyDescent="0.3">
      <c r="A144" s="57" t="s">
        <v>377</v>
      </c>
      <c r="B144" s="27" t="s">
        <v>253</v>
      </c>
      <c r="C144" s="28">
        <v>0</v>
      </c>
      <c r="D144" s="28">
        <v>0</v>
      </c>
      <c r="E144" s="29">
        <f t="shared" si="20"/>
        <v>0</v>
      </c>
      <c r="F144" s="28">
        <v>0</v>
      </c>
      <c r="G144" s="28">
        <v>0</v>
      </c>
      <c r="H144" s="29">
        <f t="shared" si="21"/>
        <v>0</v>
      </c>
      <c r="I144" s="28">
        <v>0</v>
      </c>
      <c r="J144" s="28">
        <f>+I144-G144</f>
        <v>0</v>
      </c>
    </row>
    <row r="145" spans="1:10" x14ac:dyDescent="0.3">
      <c r="B145" s="24" t="s">
        <v>254</v>
      </c>
      <c r="C145" s="32">
        <f>SUM(C140:C144)</f>
        <v>45</v>
      </c>
      <c r="D145" s="32">
        <f>SUM(D140:D144)</f>
        <v>5.3449999999999998</v>
      </c>
      <c r="E145" s="33">
        <f t="shared" si="20"/>
        <v>0.11877777777777776</v>
      </c>
      <c r="F145" s="32">
        <f>SUM(F140:F144)</f>
        <v>225</v>
      </c>
      <c r="G145" s="32">
        <f>SUM(G140:G144)</f>
        <v>382.98499000000004</v>
      </c>
      <c r="H145" s="33">
        <f t="shared" si="21"/>
        <v>1.7021555111111113</v>
      </c>
      <c r="I145" s="32">
        <f>SUM(I140:I144)</f>
        <v>535</v>
      </c>
      <c r="J145" s="32">
        <f>SUM(J140:J144)</f>
        <v>152.01500999999999</v>
      </c>
    </row>
    <row r="146" spans="1:10" x14ac:dyDescent="0.3">
      <c r="B146" s="24" t="s">
        <v>255</v>
      </c>
      <c r="C146" s="36"/>
      <c r="D146" s="36"/>
      <c r="E146" s="29"/>
      <c r="F146" s="36"/>
      <c r="G146" s="36"/>
      <c r="H146" s="29"/>
      <c r="I146" s="28"/>
      <c r="J146" s="28"/>
    </row>
    <row r="147" spans="1:10" x14ac:dyDescent="0.3">
      <c r="A147" s="57" t="s">
        <v>378</v>
      </c>
      <c r="B147" s="27" t="s">
        <v>257</v>
      </c>
      <c r="C147" s="28">
        <v>0</v>
      </c>
      <c r="D147" s="28">
        <v>36.881329999999998</v>
      </c>
      <c r="E147" s="29">
        <f t="shared" ref="E147:E152" si="22">IF(C147=0,0,1-((C147-D147)/ABS(C147)))</f>
        <v>0</v>
      </c>
      <c r="F147" s="28">
        <v>0</v>
      </c>
      <c r="G147" s="28">
        <v>234.79791</v>
      </c>
      <c r="H147" s="29">
        <f t="shared" ref="H147:H152" si="23">IF(F147=0,0,1-((F147-G147)/ABS(F147)))</f>
        <v>0</v>
      </c>
      <c r="I147" s="28">
        <v>0</v>
      </c>
      <c r="J147" s="28">
        <f>+I147-G147</f>
        <v>-234.79791</v>
      </c>
    </row>
    <row r="148" spans="1:10" x14ac:dyDescent="0.3">
      <c r="A148" s="57" t="s">
        <v>379</v>
      </c>
      <c r="B148" s="27" t="s">
        <v>259</v>
      </c>
      <c r="C148" s="28">
        <v>0</v>
      </c>
      <c r="D148" s="28">
        <v>0</v>
      </c>
      <c r="E148" s="29">
        <f t="shared" si="22"/>
        <v>0</v>
      </c>
      <c r="F148" s="28">
        <v>0</v>
      </c>
      <c r="G148" s="28">
        <v>0</v>
      </c>
      <c r="H148" s="29">
        <f t="shared" si="23"/>
        <v>0</v>
      </c>
      <c r="I148" s="28">
        <v>0</v>
      </c>
      <c r="J148" s="28">
        <f>+I148-G148</f>
        <v>0</v>
      </c>
    </row>
    <row r="149" spans="1:10" x14ac:dyDescent="0.3">
      <c r="A149" s="57" t="s">
        <v>380</v>
      </c>
      <c r="B149" s="27" t="s">
        <v>261</v>
      </c>
      <c r="C149" s="28">
        <v>0</v>
      </c>
      <c r="D149" s="28">
        <v>11.333</v>
      </c>
      <c r="E149" s="29">
        <f t="shared" si="22"/>
        <v>0</v>
      </c>
      <c r="F149" s="28">
        <v>0</v>
      </c>
      <c r="G149" s="28">
        <v>2036.011</v>
      </c>
      <c r="H149" s="29">
        <f t="shared" si="23"/>
        <v>0</v>
      </c>
      <c r="I149" s="28">
        <v>0</v>
      </c>
      <c r="J149" s="28">
        <f>+I149-G149</f>
        <v>-2036.011</v>
      </c>
    </row>
    <row r="150" spans="1:10" x14ac:dyDescent="0.3">
      <c r="A150" s="57" t="s">
        <v>381</v>
      </c>
      <c r="B150" s="27" t="s">
        <v>263</v>
      </c>
      <c r="C150" s="28">
        <v>4020</v>
      </c>
      <c r="D150" s="28">
        <v>3731.3389999999999</v>
      </c>
      <c r="E150" s="29">
        <f t="shared" si="22"/>
        <v>0.92819378109452733</v>
      </c>
      <c r="F150" s="28">
        <v>19366</v>
      </c>
      <c r="G150" s="28">
        <v>17153.56135</v>
      </c>
      <c r="H150" s="29">
        <f t="shared" si="23"/>
        <v>0.88575655013941956</v>
      </c>
      <c r="I150" s="28">
        <v>47585</v>
      </c>
      <c r="J150" s="28">
        <f>+I150-G150</f>
        <v>30431.43865</v>
      </c>
    </row>
    <row r="151" spans="1:10" x14ac:dyDescent="0.3">
      <c r="B151" s="24" t="s">
        <v>264</v>
      </c>
      <c r="C151" s="32">
        <f>SUM(C147:C150)</f>
        <v>4020</v>
      </c>
      <c r="D151" s="32">
        <f>SUM(D147:D150)</f>
        <v>3779.5533299999997</v>
      </c>
      <c r="E151" s="33">
        <f t="shared" si="22"/>
        <v>0.94018739552238795</v>
      </c>
      <c r="F151" s="32">
        <f>SUM(F147:F150)</f>
        <v>19366</v>
      </c>
      <c r="G151" s="32">
        <f>SUM(G147:G150)</f>
        <v>19424.37026</v>
      </c>
      <c r="H151" s="33">
        <f t="shared" si="23"/>
        <v>1.0030140586595064</v>
      </c>
      <c r="I151" s="32">
        <f>SUM(I147:I150)</f>
        <v>47585</v>
      </c>
      <c r="J151" s="32">
        <f>SUM(J147:J150)</f>
        <v>28160.62974</v>
      </c>
    </row>
    <row r="152" spans="1:10" x14ac:dyDescent="0.3">
      <c r="B152" s="24" t="s">
        <v>265</v>
      </c>
      <c r="C152" s="32">
        <f>+C137+C145-C151</f>
        <v>-37364</v>
      </c>
      <c r="D152" s="32">
        <f>+D137+D145-D151</f>
        <v>-31046.543730000009</v>
      </c>
      <c r="E152" s="33">
        <f t="shared" si="22"/>
        <v>1.1690786925917993</v>
      </c>
      <c r="F152" s="32">
        <f>+F137+F145-F151</f>
        <v>-204656</v>
      </c>
      <c r="G152" s="32">
        <f>+G137+G145-G151</f>
        <v>-235444.30954999986</v>
      </c>
      <c r="H152" s="33">
        <f t="shared" si="23"/>
        <v>0.84956067962825488</v>
      </c>
      <c r="I152" s="32">
        <f>+I137+I145-I151</f>
        <v>-473680</v>
      </c>
      <c r="J152" s="32">
        <f>+J137+J145-J151</f>
        <v>-238235.69045000002</v>
      </c>
    </row>
    <row r="153" spans="1:10" x14ac:dyDescent="0.3">
      <c r="B153" s="24" t="s">
        <v>266</v>
      </c>
      <c r="C153" s="36"/>
      <c r="D153" s="36"/>
      <c r="E153" s="29"/>
      <c r="F153" s="36"/>
      <c r="G153" s="36"/>
      <c r="H153" s="29"/>
      <c r="I153" s="28"/>
      <c r="J153" s="28">
        <f>+I153-G153</f>
        <v>0</v>
      </c>
    </row>
    <row r="154" spans="1:10" x14ac:dyDescent="0.3">
      <c r="A154" s="57" t="s">
        <v>382</v>
      </c>
      <c r="B154" s="27" t="s">
        <v>268</v>
      </c>
      <c r="C154" s="28">
        <v>0</v>
      </c>
      <c r="D154" s="28">
        <v>0</v>
      </c>
      <c r="E154" s="29">
        <f>IF(C154=0,0,1-((C154-D154)/ABS(C154)))</f>
        <v>0</v>
      </c>
      <c r="F154" s="28">
        <v>0</v>
      </c>
      <c r="G154" s="28">
        <v>0</v>
      </c>
      <c r="H154" s="29">
        <f>IF(F154=0,0,1-((F154-G154)/ABS(F154)))</f>
        <v>0</v>
      </c>
      <c r="I154" s="28">
        <v>0</v>
      </c>
      <c r="J154" s="28">
        <f>+I154-G154</f>
        <v>0</v>
      </c>
    </row>
    <row r="155" spans="1:10" x14ac:dyDescent="0.3">
      <c r="B155" s="24" t="s">
        <v>269</v>
      </c>
      <c r="C155" s="32">
        <f>SUM(C154)</f>
        <v>0</v>
      </c>
      <c r="D155" s="32">
        <f>SUM(D154)</f>
        <v>0</v>
      </c>
      <c r="E155" s="29">
        <f>IF(C155=0,0,1-((C155-D155)/ABS(C155)))</f>
        <v>0</v>
      </c>
      <c r="F155" s="32">
        <f>SUM(F154)</f>
        <v>0</v>
      </c>
      <c r="G155" s="32">
        <f>SUM(G154)</f>
        <v>0</v>
      </c>
      <c r="H155" s="29">
        <f>IF(F155=0,0,1-((F155-G155)/ABS(F155)))</f>
        <v>0</v>
      </c>
      <c r="I155" s="32">
        <f>SUM(I154)</f>
        <v>0</v>
      </c>
      <c r="J155" s="32">
        <f>+I155-G155</f>
        <v>0</v>
      </c>
    </row>
    <row r="156" spans="1:10" x14ac:dyDescent="0.3">
      <c r="B156" s="45" t="s">
        <v>270</v>
      </c>
      <c r="C156" s="46">
        <f>+C152-C155</f>
        <v>-37364</v>
      </c>
      <c r="D156" s="46">
        <f>+D152-D155</f>
        <v>-31046.543730000009</v>
      </c>
      <c r="E156" s="47">
        <f>IF(C156=0,0,1-((C156-D156)/ABS(C156)))</f>
        <v>1.1690786925917993</v>
      </c>
      <c r="F156" s="46">
        <f>+F152-F155</f>
        <v>-204656</v>
      </c>
      <c r="G156" s="46">
        <f>+G152-G155</f>
        <v>-235444.30954999986</v>
      </c>
      <c r="H156" s="47">
        <f>IF(F156=0,0,1-((F156-G156)/ABS(F156)))</f>
        <v>0.84956067962825488</v>
      </c>
      <c r="I156" s="46">
        <f>+I152-I155</f>
        <v>-473680</v>
      </c>
      <c r="J156" s="46">
        <f>+J152-J155</f>
        <v>-238235.69045000002</v>
      </c>
    </row>
    <row r="157" spans="1:10" s="49" customFormat="1" x14ac:dyDescent="0.3">
      <c r="A157" s="69"/>
      <c r="B157" s="35"/>
      <c r="C157" s="40"/>
      <c r="D157" s="40"/>
      <c r="E157" s="38"/>
      <c r="F157" s="40"/>
      <c r="G157" s="40"/>
      <c r="H157" s="38"/>
      <c r="I157" s="40"/>
      <c r="J157" s="38"/>
    </row>
    <row r="158" spans="1:10" s="49" customFormat="1" x14ac:dyDescent="0.3">
      <c r="A158" s="69"/>
      <c r="B158" s="35"/>
      <c r="C158" s="50"/>
      <c r="D158" s="50"/>
      <c r="E158" s="50"/>
      <c r="F158" s="50"/>
      <c r="G158" s="50"/>
      <c r="H158" s="50"/>
      <c r="I158" s="50"/>
      <c r="J158" s="50"/>
    </row>
    <row r="159" spans="1:10" x14ac:dyDescent="0.3">
      <c r="C159" s="38"/>
      <c r="D159" s="40"/>
      <c r="E159" s="29"/>
      <c r="F159" s="38"/>
      <c r="G159" s="38"/>
      <c r="H159" s="29"/>
      <c r="I159" s="28"/>
      <c r="J159" s="38"/>
    </row>
    <row r="160" spans="1:10" x14ac:dyDescent="0.3">
      <c r="A160" s="6"/>
      <c r="B160" s="24" t="s">
        <v>271</v>
      </c>
      <c r="C160" s="32">
        <f>+C137+C46+C66+C94+C95</f>
        <v>-30829</v>
      </c>
      <c r="D160" s="32">
        <f>+D137+D46+D66+D94+D95</f>
        <v>-19576.13296000001</v>
      </c>
      <c r="E160" s="29">
        <f>IF(C160=0,0,1-((C160-D160)/ABS(C160)))</f>
        <v>1.3650091485289821</v>
      </c>
      <c r="F160" s="32">
        <f>+F137+F46+F66+F94+F95</f>
        <v>-173093</v>
      </c>
      <c r="G160" s="32">
        <f>+G137+G46+G66+G94+G95</f>
        <v>-178152.78865999985</v>
      </c>
      <c r="H160" s="29">
        <f>IF(F160=0,0,1-((F160-G160)/ABS(F160)))</f>
        <v>0.97076838081262762</v>
      </c>
      <c r="I160" s="32">
        <f>+I137+I46+I66+I94+I95</f>
        <v>-396799</v>
      </c>
      <c r="J160" s="32">
        <f>+J137+J46+J66+J94+J95</f>
        <v>-218646.21134000004</v>
      </c>
    </row>
    <row r="161" spans="1:10" x14ac:dyDescent="0.3">
      <c r="A161" s="6"/>
      <c r="B161" s="24" t="s">
        <v>272</v>
      </c>
      <c r="C161" s="32">
        <f>+C41+C58+C90+C91+C98+C100</f>
        <v>27136</v>
      </c>
      <c r="D161" s="32">
        <f>+D41+D58+D90+D91+D98+D100</f>
        <v>12269.210000000001</v>
      </c>
      <c r="E161" s="29">
        <f>IF(C161=0,0,1-((C161-D161)/ABS(C161)))</f>
        <v>0.45213775058962269</v>
      </c>
      <c r="F161" s="32">
        <f>+F41+F58+F90+F91+F98+F100</f>
        <v>130696</v>
      </c>
      <c r="G161" s="32">
        <f>+G41+G58+G90+G91+G98+G100</f>
        <v>123855.34300000001</v>
      </c>
      <c r="H161" s="29">
        <f>IF(F161=0,0,1-((F161-G161)/ABS(F161)))</f>
        <v>0.94765978300789622</v>
      </c>
      <c r="I161" s="32">
        <f>+I41+I58+I90+I91+I98+I100</f>
        <v>313453</v>
      </c>
      <c r="J161" s="32">
        <f>+J41+J58+J90+J91+J98+J100</f>
        <v>189597.65700000001</v>
      </c>
    </row>
    <row r="162" spans="1:10" x14ac:dyDescent="0.3">
      <c r="A162" s="6"/>
      <c r="B162" s="24" t="s">
        <v>273</v>
      </c>
      <c r="C162" s="32">
        <f>+C42+C59+C92+C99+C101</f>
        <v>12903</v>
      </c>
      <c r="D162" s="32">
        <f>+D42+D59+D92+D99+D101</f>
        <v>7066.0630000000001</v>
      </c>
      <c r="E162" s="29">
        <f>IF(C162=0,0,1-((C162-D162)/ABS(C162)))</f>
        <v>0.54762946601565532</v>
      </c>
      <c r="F162" s="32">
        <f>+F42+F59+F92+F99+F101</f>
        <v>62065</v>
      </c>
      <c r="G162" s="32">
        <f>+G42+G59+G92+G99+G101</f>
        <v>55489.133000000002</v>
      </c>
      <c r="H162" s="29">
        <f>IF(F162=0,0,1-((F162-G162)/ABS(F162)))</f>
        <v>0.89404870700072503</v>
      </c>
      <c r="I162" s="32">
        <f>+I42+I59+I92+I99+I101</f>
        <v>150512</v>
      </c>
      <c r="J162" s="32">
        <f>+J42+J59+J92+J99+J101</f>
        <v>95022.866999999998</v>
      </c>
    </row>
    <row r="163" spans="1:10" x14ac:dyDescent="0.3">
      <c r="A163" s="6"/>
      <c r="B163" s="24" t="s">
        <v>274</v>
      </c>
      <c r="C163" s="32">
        <f>+C161+C162</f>
        <v>40039</v>
      </c>
      <c r="D163" s="32">
        <f>+D161+D162</f>
        <v>19335.273000000001</v>
      </c>
      <c r="E163" s="29">
        <f>IF(C163=0,0,1-((C163-D163)/ABS(C163)))</f>
        <v>0.4829109867878818</v>
      </c>
      <c r="F163" s="32">
        <f>+F161+F162</f>
        <v>192761</v>
      </c>
      <c r="G163" s="32">
        <f>+G161+G162</f>
        <v>179344.47600000002</v>
      </c>
      <c r="H163" s="29">
        <f>IF(F163=0,0,1-((F163-G163)/ABS(F163)))</f>
        <v>0.93039814070273563</v>
      </c>
      <c r="I163" s="32">
        <f>+I161+I162</f>
        <v>463965</v>
      </c>
      <c r="J163" s="32">
        <f>+J161+J162</f>
        <v>284620.52399999998</v>
      </c>
    </row>
    <row r="164" spans="1:10" x14ac:dyDescent="0.3">
      <c r="A164" s="57" t="s">
        <v>275</v>
      </c>
      <c r="B164" s="27"/>
      <c r="C164" s="28"/>
      <c r="D164" s="52"/>
      <c r="E164" s="29"/>
      <c r="F164" s="28"/>
      <c r="G164" s="52"/>
      <c r="H164" s="29"/>
      <c r="I164" s="28"/>
      <c r="J164" s="28"/>
    </row>
    <row r="165" spans="1:10" x14ac:dyDescent="0.3">
      <c r="A165" s="6"/>
      <c r="B165" s="27"/>
      <c r="C165" s="38"/>
      <c r="D165" s="38"/>
      <c r="E165" s="29"/>
      <c r="F165" s="38"/>
      <c r="G165" s="38"/>
      <c r="H165" s="29"/>
      <c r="I165" s="38"/>
      <c r="J165" s="53"/>
    </row>
    <row r="166" spans="1:10" x14ac:dyDescent="0.3">
      <c r="A166" s="6"/>
      <c r="C166" s="54"/>
      <c r="D166" s="54"/>
      <c r="E166" s="54"/>
      <c r="F166" s="54"/>
      <c r="G166" s="54"/>
      <c r="H166" s="55"/>
      <c r="I166" s="38"/>
      <c r="J166" s="38"/>
    </row>
    <row r="167" spans="1:10" x14ac:dyDescent="0.3">
      <c r="A167" s="6"/>
      <c r="C167" s="38"/>
      <c r="D167" s="56"/>
      <c r="E167" s="55"/>
      <c r="F167" s="38"/>
      <c r="G167" s="38"/>
      <c r="H167" s="55"/>
      <c r="I167" s="38"/>
      <c r="J167" s="38"/>
    </row>
    <row r="168" spans="1:10" x14ac:dyDescent="0.3">
      <c r="A168" s="6"/>
      <c r="C168" s="38"/>
      <c r="D168" s="38"/>
      <c r="E168" s="55"/>
      <c r="F168" s="38"/>
      <c r="G168" s="38"/>
      <c r="H168" s="55"/>
      <c r="I168" s="38"/>
      <c r="J168" s="38"/>
    </row>
    <row r="169" spans="1:10" x14ac:dyDescent="0.3">
      <c r="A169" s="6"/>
      <c r="C169" s="38"/>
      <c r="D169" s="38"/>
      <c r="E169" s="55"/>
      <c r="F169" s="38"/>
      <c r="G169" s="38"/>
      <c r="H169" s="55"/>
      <c r="I169" s="38"/>
      <c r="J169" s="38"/>
    </row>
    <row r="170" spans="1:10" x14ac:dyDescent="0.3">
      <c r="A170" s="6"/>
      <c r="D170" s="30"/>
      <c r="E170" s="55"/>
      <c r="F170" s="38"/>
      <c r="G170" s="38"/>
      <c r="H170" s="55"/>
      <c r="I170" s="38"/>
      <c r="J170" s="38"/>
    </row>
    <row r="171" spans="1:10" x14ac:dyDescent="0.3">
      <c r="A171" s="6"/>
      <c r="E171" s="55"/>
      <c r="F171" s="38"/>
      <c r="G171" s="38"/>
      <c r="H171" s="55"/>
      <c r="I171" s="38"/>
      <c r="J171" s="38"/>
    </row>
    <row r="172" spans="1:10" x14ac:dyDescent="0.3">
      <c r="A172" s="6"/>
      <c r="D172" s="30"/>
      <c r="E172" s="55"/>
      <c r="H172" s="55"/>
      <c r="I172" s="38"/>
      <c r="J172" s="38"/>
    </row>
    <row r="173" spans="1:10" x14ac:dyDescent="0.3">
      <c r="A173" s="6"/>
      <c r="E173" s="55"/>
      <c r="H173" s="55"/>
      <c r="I173" s="38"/>
      <c r="J173" s="38"/>
    </row>
    <row r="174" spans="1:10" x14ac:dyDescent="0.3">
      <c r="A174" s="6"/>
      <c r="E174" s="55"/>
      <c r="H174" s="55"/>
      <c r="I174" s="38"/>
      <c r="J174" s="38"/>
    </row>
    <row r="175" spans="1:10" x14ac:dyDescent="0.3">
      <c r="A175" s="6"/>
      <c r="E175" s="55"/>
      <c r="H175" s="55"/>
      <c r="I175" s="38"/>
      <c r="J175" s="38"/>
    </row>
    <row r="176" spans="1:10" x14ac:dyDescent="0.3">
      <c r="A176" s="6"/>
      <c r="E176" s="55"/>
      <c r="H176" s="55"/>
      <c r="I176" s="38"/>
      <c r="J176" s="38"/>
    </row>
    <row r="177" spans="1:10" x14ac:dyDescent="0.3">
      <c r="A177" s="6"/>
      <c r="E177" s="55"/>
      <c r="H177" s="55"/>
      <c r="I177" s="38"/>
      <c r="J177" s="38"/>
    </row>
    <row r="178" spans="1:10" x14ac:dyDescent="0.3">
      <c r="A178" s="6"/>
      <c r="B178" s="6"/>
      <c r="E178" s="55"/>
      <c r="H178" s="55"/>
      <c r="I178" s="38"/>
      <c r="J178" s="38"/>
    </row>
    <row r="179" spans="1:10" x14ac:dyDescent="0.3">
      <c r="A179" s="6"/>
      <c r="B179" s="6"/>
      <c r="E179" s="55"/>
      <c r="H179" s="55"/>
      <c r="I179" s="38"/>
      <c r="J179" s="38"/>
    </row>
    <row r="180" spans="1:10" x14ac:dyDescent="0.3">
      <c r="A180" s="6"/>
      <c r="B180" s="6"/>
      <c r="E180" s="55"/>
      <c r="H180" s="55"/>
      <c r="I180" s="38"/>
      <c r="J180" s="38"/>
    </row>
    <row r="181" spans="1:10" x14ac:dyDescent="0.3">
      <c r="A181" s="6"/>
      <c r="B181" s="6"/>
      <c r="E181" s="55"/>
      <c r="H181" s="55"/>
      <c r="I181" s="38"/>
      <c r="J181" s="38"/>
    </row>
    <row r="182" spans="1:10" x14ac:dyDescent="0.3">
      <c r="A182" s="6"/>
      <c r="B182" s="6"/>
      <c r="E182" s="55"/>
      <c r="H182" s="55"/>
      <c r="I182" s="38"/>
      <c r="J182" s="38"/>
    </row>
    <row r="183" spans="1:10" x14ac:dyDescent="0.3">
      <c r="A183" s="6"/>
      <c r="B183" s="6"/>
      <c r="E183" s="55"/>
      <c r="H183" s="55"/>
      <c r="I183" s="38"/>
      <c r="J183" s="38"/>
    </row>
    <row r="184" spans="1:10" x14ac:dyDescent="0.3">
      <c r="A184" s="6"/>
      <c r="B184" s="6"/>
      <c r="E184" s="55"/>
      <c r="H184" s="55"/>
      <c r="I184" s="38"/>
      <c r="J184" s="38"/>
    </row>
    <row r="185" spans="1:10" x14ac:dyDescent="0.3">
      <c r="A185" s="6"/>
      <c r="B185" s="6"/>
      <c r="E185" s="55"/>
      <c r="H185" s="55"/>
      <c r="I185" s="38"/>
      <c r="J185" s="38"/>
    </row>
    <row r="186" spans="1:10" x14ac:dyDescent="0.3">
      <c r="A186" s="6"/>
      <c r="B186" s="6"/>
      <c r="E186" s="55"/>
      <c r="H186" s="55"/>
      <c r="I186" s="38"/>
      <c r="J186" s="38"/>
    </row>
    <row r="187" spans="1:10" x14ac:dyDescent="0.3">
      <c r="A187" s="6"/>
      <c r="B187" s="6"/>
      <c r="E187" s="55"/>
      <c r="H187" s="55"/>
      <c r="I187" s="38"/>
      <c r="J187" s="38"/>
    </row>
    <row r="188" spans="1:10" x14ac:dyDescent="0.3">
      <c r="A188" s="6"/>
      <c r="B188" s="6"/>
      <c r="E188" s="55"/>
      <c r="H188" s="55"/>
      <c r="I188" s="38"/>
      <c r="J188" s="38"/>
    </row>
    <row r="189" spans="1:10" x14ac:dyDescent="0.3">
      <c r="A189" s="6"/>
      <c r="B189" s="6"/>
      <c r="E189" s="55"/>
      <c r="H189" s="55"/>
      <c r="I189" s="38"/>
      <c r="J189" s="38"/>
    </row>
    <row r="190" spans="1:10" x14ac:dyDescent="0.3">
      <c r="A190" s="6"/>
      <c r="B190" s="6"/>
      <c r="E190" s="55"/>
      <c r="H190" s="55"/>
      <c r="I190" s="38"/>
      <c r="J190" s="38"/>
    </row>
    <row r="191" spans="1:10" x14ac:dyDescent="0.3">
      <c r="A191" s="6"/>
      <c r="B191" s="6"/>
      <c r="E191" s="55"/>
      <c r="H191" s="55"/>
      <c r="I191" s="38"/>
      <c r="J191" s="38"/>
    </row>
    <row r="192" spans="1:10" x14ac:dyDescent="0.3">
      <c r="A192" s="6"/>
      <c r="B192" s="6"/>
      <c r="E192" s="55"/>
      <c r="H192" s="55"/>
      <c r="I192" s="38"/>
      <c r="J192" s="38"/>
    </row>
    <row r="193" spans="1:10" x14ac:dyDescent="0.3">
      <c r="A193" s="6"/>
      <c r="B193" s="6"/>
      <c r="E193" s="55"/>
      <c r="H193" s="55"/>
      <c r="I193" s="38"/>
      <c r="J193" s="38"/>
    </row>
    <row r="194" spans="1:10" x14ac:dyDescent="0.3">
      <c r="A194" s="6"/>
      <c r="B194" s="6"/>
      <c r="E194" s="55"/>
      <c r="H194" s="55"/>
      <c r="I194" s="38"/>
      <c r="J194" s="38"/>
    </row>
    <row r="195" spans="1:10" x14ac:dyDescent="0.3">
      <c r="A195" s="6"/>
      <c r="B195" s="6"/>
      <c r="E195" s="55"/>
      <c r="H195" s="55"/>
      <c r="I195" s="38"/>
      <c r="J195" s="38"/>
    </row>
    <row r="196" spans="1:10" x14ac:dyDescent="0.3">
      <c r="A196" s="6"/>
      <c r="B196" s="6"/>
      <c r="E196" s="55"/>
      <c r="H196" s="55"/>
      <c r="I196" s="38"/>
      <c r="J196" s="38"/>
    </row>
    <row r="197" spans="1:10" x14ac:dyDescent="0.3">
      <c r="A197" s="6"/>
      <c r="B197" s="6"/>
      <c r="E197" s="55"/>
      <c r="H197" s="55"/>
      <c r="I197" s="38"/>
      <c r="J197" s="38"/>
    </row>
    <row r="198" spans="1:10" x14ac:dyDescent="0.3">
      <c r="A198" s="6"/>
      <c r="B198" s="6"/>
      <c r="E198" s="55"/>
      <c r="H198" s="55"/>
      <c r="I198" s="38"/>
      <c r="J198" s="38"/>
    </row>
    <row r="199" spans="1:10" x14ac:dyDescent="0.3">
      <c r="A199" s="6"/>
      <c r="B199" s="6"/>
      <c r="E199" s="55"/>
      <c r="H199" s="55"/>
      <c r="I199" s="38"/>
      <c r="J199" s="38"/>
    </row>
    <row r="200" spans="1:10" x14ac:dyDescent="0.3">
      <c r="A200" s="6"/>
      <c r="B200" s="6"/>
      <c r="E200" s="55"/>
      <c r="H200" s="55"/>
      <c r="I200" s="38"/>
      <c r="J200" s="38"/>
    </row>
    <row r="201" spans="1:10" x14ac:dyDescent="0.3">
      <c r="A201" s="6"/>
      <c r="B201" s="6"/>
      <c r="E201" s="55"/>
      <c r="H201" s="55"/>
      <c r="I201" s="38"/>
      <c r="J201" s="38"/>
    </row>
    <row r="202" spans="1:10" x14ac:dyDescent="0.3">
      <c r="A202" s="6"/>
      <c r="B202" s="6"/>
      <c r="E202" s="55"/>
      <c r="H202" s="55"/>
      <c r="I202" s="38"/>
      <c r="J202" s="38"/>
    </row>
    <row r="203" spans="1:10" x14ac:dyDescent="0.3">
      <c r="A203" s="6"/>
      <c r="B203" s="6"/>
      <c r="E203" s="55"/>
      <c r="H203" s="55"/>
      <c r="I203" s="38"/>
      <c r="J203" s="38"/>
    </row>
    <row r="204" spans="1:10" x14ac:dyDescent="0.3">
      <c r="A204" s="6"/>
      <c r="B204" s="6"/>
      <c r="E204" s="55"/>
      <c r="H204" s="55"/>
      <c r="I204" s="38"/>
      <c r="J204" s="38"/>
    </row>
    <row r="205" spans="1:10" x14ac:dyDescent="0.3">
      <c r="A205" s="6"/>
      <c r="B205" s="6"/>
      <c r="E205" s="55"/>
      <c r="H205" s="55"/>
      <c r="I205" s="38"/>
      <c r="J205" s="38"/>
    </row>
    <row r="206" spans="1:10" x14ac:dyDescent="0.3">
      <c r="A206" s="6"/>
      <c r="B206" s="6"/>
      <c r="E206" s="55"/>
      <c r="H206" s="55"/>
      <c r="I206" s="38"/>
      <c r="J206" s="38"/>
    </row>
    <row r="207" spans="1:10" x14ac:dyDescent="0.3">
      <c r="A207" s="6"/>
      <c r="B207" s="6"/>
      <c r="E207" s="55"/>
      <c r="H207" s="55"/>
      <c r="I207" s="38"/>
      <c r="J207" s="38"/>
    </row>
    <row r="208" spans="1:10" x14ac:dyDescent="0.3">
      <c r="A208" s="6"/>
      <c r="B208" s="6"/>
      <c r="E208" s="55"/>
      <c r="H208" s="55"/>
      <c r="I208" s="38"/>
      <c r="J208" s="38"/>
    </row>
    <row r="209" spans="1:10" x14ac:dyDescent="0.3">
      <c r="A209" s="6"/>
      <c r="B209" s="6"/>
      <c r="E209" s="55"/>
      <c r="H209" s="55"/>
      <c r="I209" s="38"/>
      <c r="J209" s="38"/>
    </row>
    <row r="210" spans="1:10" x14ac:dyDescent="0.3">
      <c r="A210" s="6"/>
      <c r="B210" s="6"/>
      <c r="E210" s="55"/>
      <c r="H210" s="55"/>
      <c r="I210" s="38"/>
      <c r="J210" s="38"/>
    </row>
    <row r="211" spans="1:10" x14ac:dyDescent="0.3">
      <c r="A211" s="6"/>
      <c r="B211" s="6"/>
      <c r="E211" s="55"/>
      <c r="H211" s="55"/>
      <c r="I211" s="38"/>
      <c r="J211" s="38"/>
    </row>
    <row r="212" spans="1:10" x14ac:dyDescent="0.3">
      <c r="A212" s="6"/>
      <c r="B212" s="6"/>
      <c r="E212" s="55"/>
      <c r="H212" s="55"/>
      <c r="I212" s="38"/>
      <c r="J212" s="38"/>
    </row>
    <row r="213" spans="1:10" x14ac:dyDescent="0.3">
      <c r="A213" s="6"/>
      <c r="B213" s="6"/>
      <c r="E213" s="55"/>
      <c r="H213" s="55"/>
      <c r="I213" s="38"/>
      <c r="J213" s="38"/>
    </row>
    <row r="214" spans="1:10" x14ac:dyDescent="0.3">
      <c r="A214" s="6"/>
      <c r="B214" s="6"/>
      <c r="E214" s="55"/>
      <c r="H214" s="55"/>
      <c r="I214" s="38"/>
      <c r="J214" s="38"/>
    </row>
    <row r="215" spans="1:10" x14ac:dyDescent="0.3">
      <c r="A215" s="6"/>
      <c r="B215" s="6"/>
      <c r="E215" s="55"/>
      <c r="H215" s="55"/>
      <c r="I215" s="38"/>
      <c r="J215" s="38"/>
    </row>
    <row r="216" spans="1:10" x14ac:dyDescent="0.3">
      <c r="A216" s="6"/>
      <c r="B216" s="6"/>
      <c r="E216" s="55"/>
      <c r="H216" s="55"/>
      <c r="I216" s="38"/>
      <c r="J216" s="38"/>
    </row>
    <row r="217" spans="1:10" x14ac:dyDescent="0.3">
      <c r="A217" s="6"/>
      <c r="B217" s="6"/>
      <c r="E217" s="55"/>
      <c r="H217" s="55"/>
      <c r="I217" s="38"/>
      <c r="J217" s="38"/>
    </row>
    <row r="218" spans="1:10" x14ac:dyDescent="0.3">
      <c r="A218" s="6"/>
      <c r="B218" s="6"/>
      <c r="E218" s="55"/>
      <c r="H218" s="55"/>
      <c r="I218" s="38"/>
      <c r="J218" s="38"/>
    </row>
    <row r="219" spans="1:10" x14ac:dyDescent="0.3">
      <c r="A219" s="6"/>
      <c r="B219" s="6"/>
      <c r="E219" s="55"/>
      <c r="H219" s="55"/>
      <c r="I219" s="38"/>
      <c r="J219" s="38"/>
    </row>
    <row r="220" spans="1:10" x14ac:dyDescent="0.3">
      <c r="A220" s="6"/>
      <c r="B220" s="6"/>
      <c r="E220" s="55"/>
      <c r="H220" s="55"/>
      <c r="I220" s="38"/>
      <c r="J220" s="38"/>
    </row>
    <row r="221" spans="1:10" x14ac:dyDescent="0.3">
      <c r="A221" s="6"/>
      <c r="B221" s="6"/>
      <c r="E221" s="55"/>
      <c r="H221" s="55"/>
      <c r="I221" s="38"/>
      <c r="J221" s="38"/>
    </row>
    <row r="222" spans="1:10" x14ac:dyDescent="0.3">
      <c r="A222" s="6"/>
      <c r="B222" s="6"/>
      <c r="E222" s="55"/>
      <c r="H222" s="55"/>
      <c r="I222" s="38"/>
      <c r="J222" s="38"/>
    </row>
    <row r="223" spans="1:10" x14ac:dyDescent="0.3">
      <c r="A223" s="6"/>
      <c r="B223" s="6"/>
      <c r="E223" s="55"/>
      <c r="H223" s="55"/>
      <c r="I223" s="38"/>
      <c r="J223" s="38"/>
    </row>
    <row r="224" spans="1:10" x14ac:dyDescent="0.3">
      <c r="A224" s="6"/>
      <c r="B224" s="6"/>
      <c r="E224" s="55"/>
      <c r="H224" s="55"/>
      <c r="I224" s="38"/>
      <c r="J224" s="38"/>
    </row>
    <row r="225" spans="1:10" x14ac:dyDescent="0.3">
      <c r="A225" s="6"/>
      <c r="B225" s="6"/>
      <c r="E225" s="55"/>
      <c r="H225" s="55"/>
      <c r="I225" s="38"/>
      <c r="J225" s="38"/>
    </row>
    <row r="226" spans="1:10" x14ac:dyDescent="0.3">
      <c r="A226" s="6"/>
      <c r="B226" s="6"/>
      <c r="E226" s="55"/>
      <c r="H226" s="55"/>
      <c r="I226" s="38"/>
      <c r="J226" s="38"/>
    </row>
    <row r="227" spans="1:10" x14ac:dyDescent="0.3">
      <c r="A227" s="6"/>
      <c r="B227" s="6"/>
      <c r="E227" s="55"/>
      <c r="H227" s="55"/>
      <c r="I227" s="38"/>
      <c r="J227" s="38"/>
    </row>
    <row r="228" spans="1:10" x14ac:dyDescent="0.3">
      <c r="A228" s="6"/>
      <c r="B228" s="6"/>
      <c r="E228" s="55"/>
      <c r="H228" s="55"/>
      <c r="I228" s="38"/>
      <c r="J228" s="38"/>
    </row>
    <row r="229" spans="1:10" x14ac:dyDescent="0.3">
      <c r="A229" s="6"/>
      <c r="B229" s="6"/>
      <c r="E229" s="55"/>
      <c r="H229" s="55"/>
      <c r="I229" s="38"/>
      <c r="J229" s="38"/>
    </row>
    <row r="230" spans="1:10" x14ac:dyDescent="0.3">
      <c r="A230" s="6"/>
      <c r="B230" s="6"/>
      <c r="E230" s="55"/>
      <c r="H230" s="55"/>
      <c r="I230" s="38"/>
      <c r="J230" s="38"/>
    </row>
    <row r="231" spans="1:10" x14ac:dyDescent="0.3">
      <c r="A231" s="6"/>
      <c r="B231" s="6"/>
      <c r="E231" s="55"/>
      <c r="H231" s="55"/>
      <c r="I231" s="38"/>
      <c r="J231" s="38"/>
    </row>
    <row r="232" spans="1:10" x14ac:dyDescent="0.3">
      <c r="A232" s="6"/>
      <c r="B232" s="6"/>
      <c r="E232" s="55"/>
      <c r="H232" s="55"/>
      <c r="I232" s="38"/>
      <c r="J232" s="38"/>
    </row>
    <row r="233" spans="1:10" x14ac:dyDescent="0.3">
      <c r="A233" s="6"/>
      <c r="B233" s="6"/>
      <c r="E233" s="55"/>
      <c r="H233" s="55"/>
      <c r="I233" s="38"/>
      <c r="J233" s="38"/>
    </row>
    <row r="234" spans="1:10" x14ac:dyDescent="0.3">
      <c r="A234" s="6"/>
      <c r="B234" s="6"/>
      <c r="E234" s="55"/>
      <c r="H234" s="55"/>
      <c r="I234" s="38"/>
      <c r="J234" s="38"/>
    </row>
    <row r="235" spans="1:10" x14ac:dyDescent="0.3">
      <c r="A235" s="6"/>
      <c r="B235" s="6"/>
      <c r="E235" s="55"/>
      <c r="H235" s="55"/>
      <c r="I235" s="38"/>
      <c r="J235" s="38"/>
    </row>
    <row r="236" spans="1:10" x14ac:dyDescent="0.3">
      <c r="A236" s="6"/>
      <c r="B236" s="6"/>
      <c r="E236" s="55"/>
      <c r="H236" s="55"/>
      <c r="I236" s="38"/>
      <c r="J236" s="38"/>
    </row>
    <row r="237" spans="1:10" x14ac:dyDescent="0.3">
      <c r="A237" s="6"/>
      <c r="B237" s="6"/>
      <c r="E237" s="55"/>
      <c r="H237" s="55"/>
      <c r="I237" s="38"/>
      <c r="J237" s="38"/>
    </row>
    <row r="238" spans="1:10" x14ac:dyDescent="0.3">
      <c r="A238" s="6"/>
      <c r="B238" s="6"/>
      <c r="E238" s="55"/>
      <c r="H238" s="55"/>
      <c r="I238" s="38"/>
      <c r="J238" s="38"/>
    </row>
    <row r="239" spans="1:10" x14ac:dyDescent="0.3">
      <c r="A239" s="6"/>
      <c r="B239" s="6"/>
      <c r="E239" s="55"/>
      <c r="H239" s="55"/>
      <c r="I239" s="38"/>
      <c r="J239" s="38"/>
    </row>
    <row r="240" spans="1:10" x14ac:dyDescent="0.3">
      <c r="A240" s="6"/>
      <c r="B240" s="6"/>
      <c r="E240" s="55"/>
      <c r="H240" s="55"/>
      <c r="I240" s="38"/>
      <c r="J240" s="38"/>
    </row>
    <row r="241" spans="1:10" x14ac:dyDescent="0.3">
      <c r="A241" s="6"/>
      <c r="B241" s="6"/>
      <c r="E241" s="55"/>
      <c r="H241" s="55"/>
      <c r="I241" s="38"/>
      <c r="J241" s="38"/>
    </row>
    <row r="242" spans="1:10" x14ac:dyDescent="0.3">
      <c r="A242" s="6"/>
      <c r="B242" s="6"/>
      <c r="E242" s="55"/>
      <c r="H242" s="55"/>
      <c r="I242" s="38"/>
      <c r="J242" s="38"/>
    </row>
    <row r="243" spans="1:10" x14ac:dyDescent="0.3">
      <c r="A243" s="6"/>
      <c r="B243" s="6"/>
      <c r="E243" s="55"/>
      <c r="H243" s="55"/>
      <c r="I243" s="38"/>
      <c r="J243" s="38"/>
    </row>
    <row r="244" spans="1:10" x14ac:dyDescent="0.3">
      <c r="A244" s="6"/>
      <c r="B244" s="6"/>
      <c r="E244" s="55"/>
      <c r="H244" s="55"/>
      <c r="I244" s="38"/>
      <c r="J244" s="38"/>
    </row>
    <row r="245" spans="1:10" x14ac:dyDescent="0.3">
      <c r="A245" s="6"/>
      <c r="B245" s="6"/>
      <c r="E245" s="55"/>
      <c r="H245" s="55"/>
      <c r="I245" s="38"/>
      <c r="J245" s="38"/>
    </row>
    <row r="246" spans="1:10" x14ac:dyDescent="0.3">
      <c r="A246" s="6"/>
      <c r="B246" s="6"/>
      <c r="E246" s="55"/>
      <c r="H246" s="55"/>
      <c r="I246" s="38"/>
      <c r="J246" s="38"/>
    </row>
    <row r="247" spans="1:10" x14ac:dyDescent="0.3">
      <c r="A247" s="6"/>
      <c r="B247" s="6"/>
      <c r="E247" s="55"/>
      <c r="H247" s="55"/>
      <c r="I247" s="38"/>
      <c r="J247" s="38"/>
    </row>
    <row r="248" spans="1:10" x14ac:dyDescent="0.3">
      <c r="A248" s="6"/>
      <c r="B248" s="6"/>
      <c r="E248" s="55"/>
      <c r="H248" s="55"/>
      <c r="I248" s="38"/>
      <c r="J248" s="38"/>
    </row>
    <row r="249" spans="1:10" x14ac:dyDescent="0.3">
      <c r="A249" s="6"/>
      <c r="B249" s="6"/>
      <c r="E249" s="55"/>
      <c r="H249" s="55"/>
      <c r="I249" s="38"/>
      <c r="J249" s="38"/>
    </row>
    <row r="250" spans="1:10" x14ac:dyDescent="0.3">
      <c r="A250" s="6"/>
      <c r="B250" s="6"/>
      <c r="E250" s="55"/>
      <c r="H250" s="55"/>
      <c r="I250" s="38"/>
      <c r="J250" s="38"/>
    </row>
    <row r="251" spans="1:10" x14ac:dyDescent="0.3">
      <c r="A251" s="6"/>
      <c r="B251" s="6"/>
      <c r="E251" s="55"/>
      <c r="H251" s="55"/>
      <c r="I251" s="38"/>
      <c r="J251" s="38"/>
    </row>
    <row r="252" spans="1:10" x14ac:dyDescent="0.3">
      <c r="A252" s="6"/>
      <c r="B252" s="6"/>
      <c r="E252" s="55"/>
      <c r="H252" s="55"/>
      <c r="I252" s="38"/>
      <c r="J252" s="38"/>
    </row>
    <row r="253" spans="1:10" x14ac:dyDescent="0.3">
      <c r="A253" s="6"/>
      <c r="B253" s="6"/>
      <c r="E253" s="55"/>
      <c r="H253" s="55"/>
      <c r="I253" s="38"/>
      <c r="J253" s="38"/>
    </row>
    <row r="254" spans="1:10" x14ac:dyDescent="0.3">
      <c r="A254" s="6"/>
      <c r="B254" s="6"/>
      <c r="E254" s="55"/>
      <c r="H254" s="55"/>
      <c r="I254" s="38"/>
      <c r="J254" s="38"/>
    </row>
    <row r="255" spans="1:10" x14ac:dyDescent="0.3">
      <c r="A255" s="6"/>
      <c r="B255" s="6"/>
      <c r="E255" s="55"/>
      <c r="H255" s="55"/>
      <c r="I255" s="38"/>
      <c r="J255" s="38"/>
    </row>
    <row r="256" spans="1:10" x14ac:dyDescent="0.3">
      <c r="A256" s="6"/>
      <c r="B256" s="6"/>
      <c r="E256" s="55"/>
      <c r="H256" s="55"/>
      <c r="I256" s="38"/>
      <c r="J256" s="38"/>
    </row>
    <row r="257" spans="1:8" x14ac:dyDescent="0.3">
      <c r="A257" s="6"/>
      <c r="B257" s="6"/>
      <c r="E257" s="55"/>
      <c r="H257" s="55"/>
    </row>
    <row r="258" spans="1:8" x14ac:dyDescent="0.3">
      <c r="A258" s="6"/>
      <c r="B258" s="6"/>
      <c r="E258" s="55"/>
      <c r="H258" s="55"/>
    </row>
    <row r="259" spans="1:8" x14ac:dyDescent="0.3">
      <c r="A259" s="6"/>
      <c r="B259" s="6"/>
      <c r="E259" s="55"/>
      <c r="H259" s="55"/>
    </row>
    <row r="260" spans="1:8" x14ac:dyDescent="0.3">
      <c r="A260" s="6"/>
      <c r="B260" s="6"/>
      <c r="E260" s="55"/>
      <c r="H260" s="55"/>
    </row>
    <row r="261" spans="1:8" x14ac:dyDescent="0.3">
      <c r="A261" s="6"/>
      <c r="B261" s="6"/>
      <c r="E261" s="55"/>
      <c r="H261" s="55"/>
    </row>
    <row r="262" spans="1:8" x14ac:dyDescent="0.3">
      <c r="A262" s="6"/>
      <c r="B262" s="6"/>
      <c r="E262" s="55"/>
      <c r="H262" s="55"/>
    </row>
    <row r="263" spans="1:8" x14ac:dyDescent="0.3">
      <c r="A263" s="6"/>
      <c r="B263" s="6"/>
      <c r="E263" s="55"/>
      <c r="H263" s="55"/>
    </row>
    <row r="264" spans="1:8" x14ac:dyDescent="0.3">
      <c r="A264" s="6"/>
      <c r="B264" s="6"/>
      <c r="E264" s="55"/>
      <c r="H264" s="55"/>
    </row>
    <row r="265" spans="1:8" x14ac:dyDescent="0.3">
      <c r="A265" s="6"/>
      <c r="B265" s="6"/>
      <c r="E265" s="55"/>
      <c r="H265" s="55"/>
    </row>
    <row r="266" spans="1:8" x14ac:dyDescent="0.3">
      <c r="A266" s="6"/>
      <c r="B266" s="6"/>
      <c r="E266" s="55"/>
      <c r="H266" s="55"/>
    </row>
    <row r="267" spans="1:8" x14ac:dyDescent="0.3">
      <c r="A267" s="6"/>
      <c r="B267" s="6"/>
    </row>
    <row r="268" spans="1:8" x14ac:dyDescent="0.3">
      <c r="A268" s="6"/>
      <c r="B268" s="6"/>
    </row>
    <row r="269" spans="1:8" x14ac:dyDescent="0.3">
      <c r="A269" s="6"/>
      <c r="B269" s="6"/>
    </row>
    <row r="270" spans="1:8" x14ac:dyDescent="0.3">
      <c r="A270" s="6"/>
      <c r="B270" s="6"/>
    </row>
    <row r="271" spans="1:8" x14ac:dyDescent="0.3">
      <c r="A271" s="6"/>
      <c r="B271" s="6"/>
    </row>
    <row r="272" spans="1:8" x14ac:dyDescent="0.3">
      <c r="A272" s="6"/>
      <c r="B272" s="6"/>
    </row>
    <row r="273" s="6" customFormat="1" x14ac:dyDescent="0.3"/>
    <row r="274" s="6" customFormat="1" x14ac:dyDescent="0.3"/>
    <row r="275" s="6" customFormat="1" x14ac:dyDescent="0.3"/>
    <row r="276" s="6" customFormat="1" x14ac:dyDescent="0.3"/>
    <row r="277" s="6" customFormat="1" x14ac:dyDescent="0.3"/>
    <row r="278" s="6" customFormat="1" x14ac:dyDescent="0.3"/>
    <row r="279" s="6" customFormat="1" x14ac:dyDescent="0.3"/>
    <row r="280" s="6" customFormat="1" x14ac:dyDescent="0.3"/>
    <row r="281" s="6" customFormat="1" x14ac:dyDescent="0.3"/>
    <row r="282" s="6" customFormat="1" x14ac:dyDescent="0.3"/>
    <row r="283" s="6" customFormat="1" x14ac:dyDescent="0.3"/>
    <row r="284" s="6" customFormat="1" x14ac:dyDescent="0.3"/>
  </sheetData>
  <pageMargins left="0.15748031496062992" right="0.11811023622047245" top="0.23622047244094491" bottom="0.23622047244094491" header="0.19685039370078741" footer="0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13</vt:i4>
      </vt:variant>
    </vt:vector>
  </HeadingPairs>
  <TitlesOfParts>
    <vt:vector size="28" baseType="lpstr">
      <vt:lpstr>Total Contable</vt:lpstr>
      <vt:lpstr>100 Tienda Virtual</vt:lpstr>
      <vt:lpstr>450 Administrativo</vt:lpstr>
      <vt:lpstr>Cali 460</vt:lpstr>
      <vt:lpstr>Eje 461 </vt:lpstr>
      <vt:lpstr>Bogota 462</vt:lpstr>
      <vt:lpstr>Bmanga 463</vt:lpstr>
      <vt:lpstr>Medellin 464</vt:lpstr>
      <vt:lpstr>Costa 465</vt:lpstr>
      <vt:lpstr>469 corporativo</vt:lpstr>
      <vt:lpstr>080 Proyectos</vt:lpstr>
      <vt:lpstr>471 ayuda internacional</vt:lpstr>
      <vt:lpstr>Resumén Utilidad y de Ingresos</vt:lpstr>
      <vt:lpstr>CtasMatriz</vt:lpstr>
      <vt:lpstr>Hoja2</vt:lpstr>
      <vt:lpstr>'080 Proyectos'!Títulos_a_imprimir</vt:lpstr>
      <vt:lpstr>'100 Tienda Virtual'!Títulos_a_imprimir</vt:lpstr>
      <vt:lpstr>'450 Administrativo'!Títulos_a_imprimir</vt:lpstr>
      <vt:lpstr>'469 corporativo'!Títulos_a_imprimir</vt:lpstr>
      <vt:lpstr>'471 ayuda internacional'!Títulos_a_imprimir</vt:lpstr>
      <vt:lpstr>'Bmanga 463'!Títulos_a_imprimir</vt:lpstr>
      <vt:lpstr>'Bogota 462'!Títulos_a_imprimir</vt:lpstr>
      <vt:lpstr>'Cali 460'!Títulos_a_imprimir</vt:lpstr>
      <vt:lpstr>'Costa 465'!Títulos_a_imprimir</vt:lpstr>
      <vt:lpstr>CtasMatriz!Títulos_a_imprimir</vt:lpstr>
      <vt:lpstr>'Eje 461 '!Títulos_a_imprimir</vt:lpstr>
      <vt:lpstr>'Medellin 464'!Títulos_a_imprimir</vt:lpstr>
      <vt:lpstr>'Total Contable'!Títulos_a_imprimir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Biable Musicar</dc:creator>
  <cp:lastModifiedBy>Biable Musicar</cp:lastModifiedBy>
  <dcterms:created xsi:type="dcterms:W3CDTF">2026-06-17T12:39:25Z</dcterms:created>
  <dcterms:modified xsi:type="dcterms:W3CDTF">2026-06-17T12:45:24Z</dcterms:modified>
</cp:coreProperties>
</file>