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2.xml"/>
  <Override ContentType="application/vnd.openxmlformats-officedocument.spreadsheetml.worksheet+xml" PartName="/xl/worksheets/sheet2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5.xml"/>
  <Override ContentType="application/vnd.openxmlformats-officedocument.spreadsheetml.worksheet+xml" PartName="/xl/worksheets/sheet11.xml"/>
  <Override ContentType="application/vnd.openxmlformats-officedocument.spreadsheetml.worksheet+xml" PartName="/xl/worksheets/sheet14.xml"/>
  <Override ContentType="application/vnd.openxmlformats-officedocument.spreadsheetml.worksheet+xml" PartName="/xl/worksheets/sheet13.xml"/>
  <Override ContentType="application/vnd.openxmlformats-officedocument.spreadsheetml.worksheet+xml" PartName="/xl/worksheets/sheet1.xml"/>
  <Override ContentType="application/vnd.openxmlformats-officedocument.spreadsheetml.worksheet+xml" PartName="/xl/worksheets/sheet3.xml"/>
  <Override ContentType="application/vnd.openxmlformats-officedocument.spreadsheetml.worksheet+xml" PartName="/xl/worksheets/sheet9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13.xml"/>
  <Override ContentType="application/vnd.openxmlformats-officedocument.drawing+xml" PartName="/xl/drawings/drawing6.xml"/>
  <Override ContentType="application/vnd.openxmlformats-officedocument.drawing+xml" PartName="/xl/drawings/drawing1.xml"/>
  <Override ContentType="application/vnd.openxmlformats-officedocument.drawing+xml" PartName="/xl/drawings/drawing12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14.xml"/>
  <Override ContentType="application/vnd.openxmlformats-officedocument.drawing+xml" PartName="/xl/drawings/drawing5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ENE" sheetId="1" r:id="rId4"/>
    <sheet state="visible" name="FEB" sheetId="2" r:id="rId5"/>
    <sheet state="visible" name="MAR" sheetId="3" r:id="rId6"/>
    <sheet state="visible" name="ABR" sheetId="4" r:id="rId7"/>
    <sheet state="visible" name="MAY" sheetId="5" r:id="rId8"/>
    <sheet state="visible" name="JUN" sheetId="6" r:id="rId9"/>
    <sheet state="visible" name="JUL" sheetId="7" r:id="rId10"/>
    <sheet state="visible" name="AGO" sheetId="8" r:id="rId11"/>
    <sheet state="visible" name="SEP" sheetId="9" r:id="rId12"/>
    <sheet state="visible" name="OCT" sheetId="10" r:id="rId13"/>
    <sheet state="visible" name="NOV" sheetId="11" r:id="rId14"/>
    <sheet state="visible" name="DIC" sheetId="12" r:id="rId15"/>
    <sheet state="hidden" name="Hoja2" sheetId="13" r:id="rId16"/>
    <sheet state="hidden" name="Hoja1" sheetId="14" r:id="rId17"/>
  </sheets>
  <definedNames/>
  <calcPr/>
  <extLst>
    <ext uri="GoogleSheetsCustomDataVersion2">
      <go:sheetsCustomData xmlns:go="http://customooxmlschemas.google.com/" r:id="rId18" roundtripDataChecksum="KFOXuNiGkn9beh3qeQGkJawwWTvIKbozdEimWdmIJCQ="/>
    </ext>
  </extLst>
</workbook>
</file>

<file path=xl/sharedStrings.xml><?xml version="1.0" encoding="utf-8"?>
<sst xmlns="http://schemas.openxmlformats.org/spreadsheetml/2006/main" count="419" uniqueCount="59">
  <si>
    <t>Musicar SALVADOR</t>
  </si>
  <si>
    <t>Resultados del mes de:</t>
  </si>
  <si>
    <t>enero</t>
  </si>
  <si>
    <t>de 2025</t>
  </si>
  <si>
    <t>Ventas, Instalaciones y Retiros en Dólares</t>
  </si>
  <si>
    <t>SALVADOR</t>
  </si>
  <si>
    <t>Descripción</t>
  </si>
  <si>
    <t>Mes</t>
  </si>
  <si>
    <t>Acumulado</t>
  </si>
  <si>
    <t>Ppto</t>
  </si>
  <si>
    <t>Real</t>
  </si>
  <si>
    <t>% Cump</t>
  </si>
  <si>
    <t>Clientes</t>
  </si>
  <si>
    <t>Ventas Nuevas</t>
  </si>
  <si>
    <t>Desinstalaciones</t>
  </si>
  <si>
    <t>Neto MC-MTO REDES</t>
  </si>
  <si>
    <t>TOTAL NETO</t>
  </si>
  <si>
    <t>Redes de audio</t>
  </si>
  <si>
    <t>Instalaciones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</si>
  <si>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</si>
  <si>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</si>
  <si>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</si>
  <si>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</si>
  <si>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</si>
  <si>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</si>
  <si>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</si>
  <si>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</si>
  <si>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</si>
  <si>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</si>
  <si>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</si>
  <si>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Ventas nuevas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</si>
  <si>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</si>
  <si>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</si>
  <si>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</si>
  <si>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</si>
  <si>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</si>
  <si>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</si>
  <si>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</si>
  <si>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</si>
  <si>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</si>
  <si>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</si>
  <si>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</si>
  <si>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</si>
  <si>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Total</t>
  </si>
  <si>
    <t>PPTOS FIN 2025</t>
  </si>
  <si>
    <t>Servicio Ambientación</t>
  </si>
  <si>
    <t>Phono espera(Publihold)</t>
  </si>
  <si>
    <t>Audimensajes(Audicom)</t>
  </si>
  <si>
    <t>Locutor Virtual</t>
  </si>
  <si>
    <t>Carteleras Digitales</t>
  </si>
  <si>
    <t>Olfa Experiece</t>
  </si>
  <si>
    <t>TOTAL VENTAS N</t>
  </si>
  <si>
    <t>PRESUPUESTO DE DESINSTALACIONES GERENTE:</t>
  </si>
  <si>
    <t>TOTAL DESINSTAL</t>
  </si>
  <si>
    <t>PRESUPUESTO DE AGREGADO NETO GERENTE:</t>
  </si>
  <si>
    <t>Agregado Neto</t>
  </si>
  <si>
    <t>TOTAL NETO AGRE</t>
  </si>
  <si>
    <t>PRESUPUESTO DE LINEAS DE FACTURACIÓN GERENTE CO:</t>
  </si>
  <si>
    <t>Redes de Audio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</si>
</sst>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_(* #,##0.0_);_(* \(#,##0.0\);_(* &quot;-&quot;??_);_(@_)"/>
    <numFmt numFmtId="165" formatCode="_ * #,##0_ ;_ * \-#,##0_ ;_ * &quot;-&quot;??_ ;_ @_ "/>
  </numFmts>
  <fonts count="17">
    <font>
      <sz val="10.0"/>
      <color rgb="FF000000"/>
      <name val="Arial"/>
      <scheme val="minor"/>
    </font>
    <font>
      <b/>
      <sz val="12.0"/>
      <color theme="1"/>
      <name val="Tahoma"/>
    </font>
    <font>
      <sz val="8.0"/>
      <color theme="1"/>
      <name val="Tahoma"/>
    </font>
    <font>
      <b/>
      <sz val="12.0"/>
      <color rgb="FFFF0000"/>
      <name val="Tahoma"/>
    </font>
    <font>
      <b/>
      <sz val="8.0"/>
      <color theme="1"/>
      <name val="Tahoma"/>
    </font>
    <font/>
    <font>
      <sz val="8.0"/>
      <color rgb="FF0000FF"/>
      <name val="Tahoma"/>
    </font>
    <font>
      <b/>
      <sz val="11.0"/>
      <color rgb="FFFFFFFF"/>
      <name val="Calibri"/>
    </font>
    <font>
      <sz val="10.0"/>
      <color rgb="FF000000"/>
      <name val="Arial"/>
    </font>
    <font>
      <sz val="10.0"/>
      <color theme="1"/>
      <name val="Arial"/>
    </font>
    <font>
      <sz val="10.0"/>
      <color rgb="FF2F5496"/>
      <name val="Arial"/>
    </font>
    <font>
      <b/>
      <sz val="10.0"/>
      <color theme="1"/>
      <name val="Arial"/>
    </font>
    <font>
      <sz val="10.0"/>
      <color theme="1"/>
      <name val="Calibri"/>
    </font>
    <font>
      <b/>
      <sz val="14.0"/>
      <color rgb="FF000000"/>
      <name val="Arial"/>
    </font>
    <font>
      <b/>
      <sz val="14.0"/>
      <color rgb="FF000000"/>
      <name val="Calibri"/>
    </font>
    <font>
      <b/>
      <sz val="14.0"/>
      <color theme="1"/>
      <name val="Arial"/>
    </font>
    <font>
      <b/>
      <sz val="10.0"/>
      <color rgb="FF333F4F"/>
      <name val="Arial"/>
    </font>
  </fonts>
  <fills count="11">
    <fill>
      <patternFill patternType="none"/>
    </fill>
    <fill>
      <patternFill patternType="lightGray"/>
    </fill>
    <fill>
      <patternFill patternType="solid">
        <fgColor rgb="FFF2F2F2"/>
        <bgColor rgb="FFF2F2F2"/>
      </patternFill>
    </fill>
    <fill>
      <patternFill patternType="solid">
        <fgColor rgb="FFC6D9F0"/>
        <bgColor rgb="FFC6D9F0"/>
      </patternFill>
    </fill>
    <fill>
      <patternFill patternType="solid">
        <fgColor rgb="FFFBD4B4"/>
        <bgColor rgb="FFFBD4B4"/>
      </patternFill>
    </fill>
    <fill>
      <patternFill patternType="solid">
        <fgColor rgb="FFEEECE1"/>
        <bgColor rgb="FFEEECE1"/>
      </patternFill>
    </fill>
    <fill>
      <patternFill patternType="solid">
        <fgColor theme="0"/>
        <bgColor theme="0"/>
      </patternFill>
    </fill>
    <fill>
      <patternFill patternType="solid">
        <fgColor rgb="FF000080"/>
        <bgColor rgb="FF000080"/>
      </patternFill>
    </fill>
    <fill>
      <patternFill patternType="solid">
        <fgColor rgb="FFFF0000"/>
        <bgColor rgb="FFFF0000"/>
      </patternFill>
    </fill>
    <fill>
      <patternFill patternType="solid">
        <fgColor rgb="FF008000"/>
        <bgColor rgb="FF008000"/>
      </patternFill>
    </fill>
    <fill>
      <patternFill patternType="solid">
        <fgColor rgb="FF993300"/>
        <bgColor rgb="FF993300"/>
      </patternFill>
    </fill>
  </fills>
  <borders count="9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65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/>
    </xf>
    <xf borderId="0" fillId="0" fontId="2" numFmtId="0" xfId="0" applyFont="1"/>
    <xf borderId="0" fillId="0" fontId="1" numFmtId="0" xfId="0" applyAlignment="1" applyFont="1">
      <alignment horizontal="right"/>
    </xf>
    <xf borderId="0" fillId="0" fontId="3" numFmtId="17" xfId="0" applyAlignment="1" applyFont="1" applyNumberFormat="1">
      <alignment horizontal="center"/>
    </xf>
    <xf borderId="0" fillId="0" fontId="1" numFmtId="0" xfId="0" applyAlignment="1" applyFont="1">
      <alignment horizontal="left"/>
    </xf>
    <xf borderId="0" fillId="0" fontId="3" numFmtId="0" xfId="0" applyAlignment="1" applyFont="1">
      <alignment horizontal="center"/>
    </xf>
    <xf borderId="0" fillId="0" fontId="2" numFmtId="3" xfId="0" applyFont="1" applyNumberFormat="1"/>
    <xf borderId="1" fillId="2" fontId="4" numFmtId="0" xfId="0" applyAlignment="1" applyBorder="1" applyFill="1" applyFont="1">
      <alignment horizontal="center" vertical="center"/>
    </xf>
    <xf borderId="2" fillId="3" fontId="4" numFmtId="0" xfId="0" applyAlignment="1" applyBorder="1" applyFill="1" applyFont="1">
      <alignment horizontal="center"/>
    </xf>
    <xf borderId="3" fillId="0" fontId="5" numFmtId="0" xfId="0" applyBorder="1" applyFont="1"/>
    <xf borderId="4" fillId="0" fontId="5" numFmtId="0" xfId="0" applyBorder="1" applyFont="1"/>
    <xf borderId="2" fillId="4" fontId="4" numFmtId="0" xfId="0" applyAlignment="1" applyBorder="1" applyFill="1" applyFont="1">
      <alignment horizontal="center"/>
    </xf>
    <xf borderId="5" fillId="0" fontId="5" numFmtId="0" xfId="0" applyBorder="1" applyFont="1"/>
    <xf borderId="6" fillId="3" fontId="4" numFmtId="3" xfId="0" applyAlignment="1" applyBorder="1" applyFont="1" applyNumberFormat="1">
      <alignment horizontal="center"/>
    </xf>
    <xf borderId="6" fillId="3" fontId="4" numFmtId="0" xfId="0" applyAlignment="1" applyBorder="1" applyFont="1">
      <alignment horizontal="center"/>
    </xf>
    <xf borderId="6" fillId="4" fontId="4" numFmtId="3" xfId="0" applyAlignment="1" applyBorder="1" applyFont="1" applyNumberFormat="1">
      <alignment horizontal="center"/>
    </xf>
    <xf borderId="6" fillId="4" fontId="4" numFmtId="0" xfId="0" applyAlignment="1" applyBorder="1" applyFont="1">
      <alignment horizontal="center"/>
    </xf>
    <xf borderId="6" fillId="0" fontId="2" numFmtId="0" xfId="0" applyBorder="1" applyFont="1"/>
    <xf borderId="6" fillId="0" fontId="6" numFmtId="3" xfId="0" applyBorder="1" applyFont="1" applyNumberFormat="1"/>
    <xf borderId="6" fillId="0" fontId="6" numFmtId="3" xfId="0" applyAlignment="1" applyBorder="1" applyFont="1" applyNumberFormat="1">
      <alignment readingOrder="0"/>
    </xf>
    <xf borderId="6" fillId="0" fontId="2" numFmtId="9" xfId="0" applyBorder="1" applyFont="1" applyNumberFormat="1"/>
    <xf borderId="6" fillId="0" fontId="2" numFmtId="164" xfId="0" applyBorder="1" applyFont="1" applyNumberFormat="1"/>
    <xf borderId="6" fillId="5" fontId="4" numFmtId="0" xfId="0" applyBorder="1" applyFill="1" applyFont="1"/>
    <xf borderId="6" fillId="5" fontId="4" numFmtId="3" xfId="0" applyBorder="1" applyFont="1" applyNumberFormat="1"/>
    <xf borderId="6" fillId="5" fontId="4" numFmtId="9" xfId="0" applyBorder="1" applyFont="1" applyNumberFormat="1"/>
    <xf borderId="7" fillId="6" fontId="2" numFmtId="0" xfId="0" applyBorder="1" applyFill="1" applyFont="1"/>
    <xf borderId="7" fillId="6" fontId="4" numFmtId="3" xfId="0" applyBorder="1" applyFont="1" applyNumberFormat="1"/>
    <xf borderId="7" fillId="6" fontId="4" numFmtId="164" xfId="0" applyBorder="1" applyFont="1" applyNumberFormat="1"/>
    <xf borderId="6" fillId="6" fontId="6" numFmtId="3" xfId="0" applyBorder="1" applyFont="1" applyNumberFormat="1"/>
    <xf borderId="6" fillId="5" fontId="4" numFmtId="164" xfId="0" applyBorder="1" applyFont="1" applyNumberFormat="1"/>
    <xf borderId="0" fillId="0" fontId="4" numFmtId="0" xfId="0" applyFont="1"/>
    <xf borderId="0" fillId="0" fontId="6" numFmtId="3" xfId="0" applyFont="1" applyNumberFormat="1"/>
    <xf borderId="0" fillId="0" fontId="6" numFmtId="3" xfId="0" applyAlignment="1" applyFont="1" applyNumberFormat="1">
      <alignment readingOrder="0"/>
    </xf>
    <xf borderId="8" fillId="0" fontId="2" numFmtId="0" xfId="0" applyBorder="1" applyFont="1"/>
    <xf borderId="6" fillId="7" fontId="7" numFmtId="0" xfId="0" applyAlignment="1" applyBorder="1" applyFill="1" applyFont="1">
      <alignment horizontal="left" shrinkToFit="0" vertical="center" wrapText="1"/>
    </xf>
    <xf borderId="6" fillId="7" fontId="7" numFmtId="0" xfId="0" applyAlignment="1" applyBorder="1" applyFont="1">
      <alignment horizontal="center" shrinkToFit="0" vertical="center" wrapText="1"/>
    </xf>
    <xf borderId="0" fillId="0" fontId="8" numFmtId="0" xfId="0" applyFont="1"/>
    <xf borderId="7" fillId="7" fontId="7" numFmtId="0" xfId="0" applyAlignment="1" applyBorder="1" applyFont="1">
      <alignment horizontal="center" shrinkToFit="0" wrapText="1"/>
    </xf>
    <xf borderId="0" fillId="0" fontId="8" numFmtId="0" xfId="0" applyAlignment="1" applyFont="1">
      <alignment shrinkToFit="0" wrapText="1"/>
    </xf>
    <xf borderId="6" fillId="0" fontId="9" numFmtId="0" xfId="0" applyBorder="1" applyFont="1"/>
    <xf borderId="6" fillId="0" fontId="9" numFmtId="3" xfId="0" applyAlignment="1" applyBorder="1" applyFont="1" applyNumberFormat="1">
      <alignment horizontal="center" vertical="center"/>
    </xf>
    <xf borderId="0" fillId="0" fontId="9" numFmtId="3" xfId="0" applyAlignment="1" applyFont="1" applyNumberFormat="1">
      <alignment horizontal="center"/>
    </xf>
    <xf borderId="0" fillId="0" fontId="10" numFmtId="3" xfId="0" applyAlignment="1" applyFont="1" applyNumberFormat="1">
      <alignment horizontal="right"/>
    </xf>
    <xf borderId="6" fillId="0" fontId="11" numFmtId="0" xfId="0" applyBorder="1" applyFont="1"/>
    <xf borderId="6" fillId="0" fontId="11" numFmtId="3" xfId="0" applyAlignment="1" applyBorder="1" applyFont="1" applyNumberFormat="1">
      <alignment horizontal="center"/>
    </xf>
    <xf borderId="0" fillId="0" fontId="9" numFmtId="3" xfId="0" applyAlignment="1" applyFont="1" applyNumberFormat="1">
      <alignment horizontal="right"/>
    </xf>
    <xf borderId="0" fillId="0" fontId="9" numFmtId="3" xfId="0" applyFont="1" applyNumberFormat="1"/>
    <xf borderId="0" fillId="0" fontId="12" numFmtId="3" xfId="0" applyFont="1" applyNumberFormat="1"/>
    <xf borderId="0" fillId="0" fontId="13" numFmtId="0" xfId="0" applyAlignment="1" applyFont="1">
      <alignment horizontal="left" vertical="center"/>
    </xf>
    <xf borderId="6" fillId="8" fontId="7" numFmtId="0" xfId="0" applyAlignment="1" applyBorder="1" applyFill="1" applyFont="1">
      <alignment horizontal="left" shrinkToFit="0" vertical="center" wrapText="1"/>
    </xf>
    <xf borderId="6" fillId="8" fontId="7" numFmtId="0" xfId="0" applyAlignment="1" applyBorder="1" applyFont="1">
      <alignment horizontal="center" shrinkToFit="0" vertical="center" wrapText="1"/>
    </xf>
    <xf borderId="7" fillId="8" fontId="7" numFmtId="0" xfId="0" applyAlignment="1" applyBorder="1" applyFont="1">
      <alignment horizontal="center" shrinkToFit="0" wrapText="1"/>
    </xf>
    <xf borderId="0" fillId="0" fontId="11" numFmtId="165" xfId="0" applyAlignment="1" applyFont="1" applyNumberFormat="1">
      <alignment horizontal="right"/>
    </xf>
    <xf borderId="0" fillId="0" fontId="9" numFmtId="1" xfId="0" applyFont="1" applyNumberFormat="1"/>
    <xf borderId="0" fillId="0" fontId="12" numFmtId="165" xfId="0" applyFont="1" applyNumberFormat="1"/>
    <xf borderId="6" fillId="9" fontId="7" numFmtId="0" xfId="0" applyAlignment="1" applyBorder="1" applyFill="1" applyFont="1">
      <alignment horizontal="left" shrinkToFit="0" vertical="center" wrapText="1"/>
    </xf>
    <xf borderId="6" fillId="9" fontId="7" numFmtId="0" xfId="0" applyAlignment="1" applyBorder="1" applyFont="1">
      <alignment horizontal="center" shrinkToFit="0" vertical="center" wrapText="1"/>
    </xf>
    <xf borderId="0" fillId="0" fontId="12" numFmtId="0" xfId="0" applyFont="1"/>
    <xf borderId="0" fillId="0" fontId="14" numFmtId="0" xfId="0" applyAlignment="1" applyFont="1">
      <alignment horizontal="left" vertical="center"/>
    </xf>
    <xf borderId="0" fillId="0" fontId="9" numFmtId="0" xfId="0" applyAlignment="1" applyFont="1">
      <alignment horizontal="center" vertical="center"/>
    </xf>
    <xf borderId="0" fillId="0" fontId="15" numFmtId="0" xfId="0" applyAlignment="1" applyFont="1">
      <alignment horizontal="left" vertical="center"/>
    </xf>
    <xf borderId="6" fillId="10" fontId="7" numFmtId="0" xfId="0" applyAlignment="1" applyBorder="1" applyFill="1" applyFont="1">
      <alignment horizontal="left" shrinkToFit="0" vertical="center" wrapText="1"/>
    </xf>
    <xf borderId="6" fillId="10" fontId="7" numFmtId="0" xfId="0" applyAlignment="1" applyBorder="1" applyFont="1">
      <alignment horizontal="center" shrinkToFit="0" vertical="center" wrapText="1"/>
    </xf>
    <xf borderId="6" fillId="0" fontId="16" numFmtId="3" xfId="0" applyAlignment="1" applyBorder="1" applyFont="1" applyNumberForma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3" Type="http://schemas.openxmlformats.org/officeDocument/2006/relationships/worksheet" Target="worksheets/sheet10.xml"/><Relationship Id="rId12" Type="http://schemas.openxmlformats.org/officeDocument/2006/relationships/worksheet" Target="worksheets/sheet9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15" Type="http://schemas.openxmlformats.org/officeDocument/2006/relationships/worksheet" Target="worksheets/sheet12.xml"/><Relationship Id="rId14" Type="http://schemas.openxmlformats.org/officeDocument/2006/relationships/worksheet" Target="worksheets/sheet11.xml"/><Relationship Id="rId17" Type="http://schemas.openxmlformats.org/officeDocument/2006/relationships/worksheet" Target="worksheets/sheet14.xml"/><Relationship Id="rId16" Type="http://schemas.openxmlformats.org/officeDocument/2006/relationships/worksheet" Target="worksheets/sheet13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18" Type="http://customschemas.google.com/relationships/workbookmetadata" Target="metadata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22.88"/>
    <col customWidth="1" min="2" max="2" width="11.75"/>
    <col customWidth="1" min="3" max="9" width="11.5"/>
    <col customWidth="1" min="10" max="26" width="10.0"/>
  </cols>
  <sheetData>
    <row r="1" ht="15.0" customHeight="1">
      <c r="A1" s="1" t="s">
        <v>0</v>
      </c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5.0" customHeight="1">
      <c r="A2" s="3" t="s">
        <v>1</v>
      </c>
      <c r="E2" s="4" t="s">
        <v>2</v>
      </c>
      <c r="G2" s="5" t="s">
        <v>3</v>
      </c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5.0" customHeight="1">
      <c r="A3" s="1" t="s">
        <v>4</v>
      </c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15.0" customHeight="1">
      <c r="A4" s="6" t="s">
        <v>5</v>
      </c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10.5" customHeight="1">
      <c r="A5" s="2"/>
      <c r="B5" s="7"/>
      <c r="C5" s="7"/>
      <c r="D5" s="2"/>
      <c r="E5" s="2"/>
      <c r="F5" s="7"/>
      <c r="G5" s="7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10.5" customHeight="1">
      <c r="A6" s="8" t="s">
        <v>6</v>
      </c>
      <c r="B6" s="9" t="s">
        <v>7</v>
      </c>
      <c r="C6" s="10"/>
      <c r="D6" s="10"/>
      <c r="E6" s="11"/>
      <c r="F6" s="12" t="s">
        <v>8</v>
      </c>
      <c r="G6" s="10"/>
      <c r="H6" s="10"/>
      <c r="I6" s="11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10.5" customHeight="1">
      <c r="A7" s="13"/>
      <c r="B7" s="14" t="s">
        <v>9</v>
      </c>
      <c r="C7" s="14" t="s">
        <v>10</v>
      </c>
      <c r="D7" s="15" t="s">
        <v>11</v>
      </c>
      <c r="E7" s="15" t="s">
        <v>12</v>
      </c>
      <c r="F7" s="16" t="s">
        <v>9</v>
      </c>
      <c r="G7" s="16" t="s">
        <v>10</v>
      </c>
      <c r="H7" s="17" t="s">
        <v>11</v>
      </c>
      <c r="I7" s="17" t="s">
        <v>12</v>
      </c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10.5" customHeight="1">
      <c r="A8" s="18" t="s">
        <v>13</v>
      </c>
      <c r="B8" s="19">
        <f>IFERROR(__xludf.DUMMYFUNCTION("+Hoja2!B8"),58.1)</f>
        <v>58.1</v>
      </c>
      <c r="C8" s="20">
        <v>0.0</v>
      </c>
      <c r="D8" s="21">
        <f>IFERROR(__xludf.DUMMYFUNCTION("+IFERROR((C8/B8),0)"),0.0)</f>
        <v>0</v>
      </c>
      <c r="E8" s="19"/>
      <c r="F8" s="19">
        <f>IFERROR(__xludf.DUMMYFUNCTION("+B8"),58.1)</f>
        <v>58.1</v>
      </c>
      <c r="G8" s="19">
        <f>IFERROR(__xludf.DUMMYFUNCTION("+C8"),0.0)</f>
        <v>0</v>
      </c>
      <c r="H8" s="21">
        <f>IFERROR(__xludf.DUMMYFUNCTION("+IFERROR((G8/F8),0)"),0.0)</f>
        <v>0</v>
      </c>
      <c r="I8" s="22" t="str">
        <f t="shared" ref="I8:I9" si="1">E8</f>
        <v/>
      </c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10.5" customHeight="1">
      <c r="A9" s="18" t="s">
        <v>14</v>
      </c>
      <c r="B9" s="19">
        <f>IFERROR(__xludf.DUMMYFUNCTION("+Hoja2!B19"),17.5)</f>
        <v>17.5</v>
      </c>
      <c r="C9" s="20">
        <v>70.0</v>
      </c>
      <c r="D9" s="21">
        <f>IFERROR(__xludf.DUMMYFUNCTION("+IFERROR((C9/B9),0)"),4.0)</f>
        <v>4</v>
      </c>
      <c r="E9" s="19"/>
      <c r="F9" s="19">
        <f>IFERROR(__xludf.DUMMYFUNCTION("+B9"),17.5)</f>
        <v>17.5</v>
      </c>
      <c r="G9" s="19">
        <f>IFERROR(__xludf.DUMMYFUNCTION("+C9"),70.0)</f>
        <v>70</v>
      </c>
      <c r="H9" s="21">
        <f>IFERROR(__xludf.DUMMYFUNCTION("+IFERROR((G9/F9),0)"),4.0)</f>
        <v>4</v>
      </c>
      <c r="I9" s="22" t="str">
        <f t="shared" si="1"/>
        <v/>
      </c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10.5" customHeight="1">
      <c r="A10" s="23" t="s">
        <v>15</v>
      </c>
      <c r="B10" s="24">
        <f>IFERROR(__xludf.DUMMYFUNCTION("+B8-B9"),40.6)</f>
        <v>40.6</v>
      </c>
      <c r="C10" s="24">
        <f>IFERROR(__xludf.DUMMYFUNCTION("+C8-C9"),-70.0)</f>
        <v>-70</v>
      </c>
      <c r="D10" s="25">
        <f>IFERROR(__xludf.DUMMYFUNCTION("+IFERROR(C10/B10,0)"),-1.7241379310344827)</f>
        <v>-1.724137931</v>
      </c>
      <c r="E10" s="24">
        <f>IFERROR(__xludf.DUMMYFUNCTION("+E8-E9"),0.0)</f>
        <v>0</v>
      </c>
      <c r="F10" s="24">
        <f>IFERROR(__xludf.DUMMYFUNCTION("+F8-F9"),40.6)</f>
        <v>40.6</v>
      </c>
      <c r="G10" s="24">
        <f>IFERROR(__xludf.DUMMYFUNCTION("+G8-G9"),-70.0)</f>
        <v>-70</v>
      </c>
      <c r="H10" s="25">
        <f>IFERROR(__xludf.DUMMYFUNCTION("+IFERROR(G10/F10,0)"),-1.7241379310344827)</f>
        <v>-1.724137931</v>
      </c>
      <c r="I10" s="24">
        <f>IFERROR(__xludf.DUMMYFUNCTION("+I8-I9"),0.0)</f>
        <v>0</v>
      </c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10.5" customHeight="1">
      <c r="A11" s="26"/>
      <c r="B11" s="27"/>
      <c r="C11" s="27"/>
      <c r="D11" s="28"/>
      <c r="E11" s="27"/>
      <c r="F11" s="27"/>
      <c r="G11" s="27"/>
      <c r="H11" s="28"/>
      <c r="I11" s="28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10.5" customHeight="1">
      <c r="A12" s="2"/>
      <c r="B12" s="7"/>
      <c r="C12" s="7"/>
      <c r="D12" s="2"/>
      <c r="E12" s="7"/>
      <c r="F12" s="7"/>
      <c r="G12" s="7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10.5" customHeight="1">
      <c r="A13" s="23" t="s">
        <v>16</v>
      </c>
      <c r="B13" s="24">
        <f t="shared" ref="B13:C13" si="2">B10</f>
        <v>40.6</v>
      </c>
      <c r="C13" s="24">
        <f t="shared" si="2"/>
        <v>-70</v>
      </c>
      <c r="D13" s="25">
        <f>IFERROR(__xludf.DUMMYFUNCTION("+IFERROR((C13/B13),0)"),-1.7241379310344827)</f>
        <v>-1.724137931</v>
      </c>
      <c r="E13" s="24">
        <f t="shared" ref="E13:G13" si="3">E10</f>
        <v>0</v>
      </c>
      <c r="F13" s="24">
        <f t="shared" si="3"/>
        <v>40.6</v>
      </c>
      <c r="G13" s="24">
        <f t="shared" si="3"/>
        <v>-70</v>
      </c>
      <c r="H13" s="25">
        <f>IFERROR(__xludf.DUMMYFUNCTION("+IFERROR((G13/F13),0)"),-1.7241379310344827)</f>
        <v>-1.724137931</v>
      </c>
      <c r="I13" s="24">
        <f>I10</f>
        <v>0</v>
      </c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10.5" customHeight="1">
      <c r="A14" s="2"/>
      <c r="B14" s="7"/>
      <c r="C14" s="7"/>
      <c r="D14" s="2"/>
      <c r="E14" s="2"/>
      <c r="F14" s="7"/>
      <c r="G14" s="7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10.5" customHeight="1">
      <c r="A15" s="23" t="s">
        <v>17</v>
      </c>
      <c r="B15" s="19">
        <f>IFERROR(__xludf.DUMMYFUNCTION("+Hoja2!B35"),245.0)</f>
        <v>245</v>
      </c>
      <c r="C15" s="20">
        <v>218.0</v>
      </c>
      <c r="D15" s="25">
        <f>IFERROR(__xludf.DUMMYFUNCTION("+IFERROR((C15/B15),0)"),0.889795918367347)</f>
        <v>0.8897959184</v>
      </c>
      <c r="E15" s="19"/>
      <c r="F15" s="29">
        <f>B15</f>
        <v>245</v>
      </c>
      <c r="G15" s="29">
        <f>IFERROR(__xludf.DUMMYFUNCTION("+C15"),218.0)</f>
        <v>218</v>
      </c>
      <c r="H15" s="25">
        <f>IFERROR(__xludf.DUMMYFUNCTION("+IFERROR((G15/F15),0)"),0.889795918367347)</f>
        <v>0.8897959184</v>
      </c>
      <c r="I15" s="30" t="str">
        <f>E15</f>
        <v/>
      </c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</row>
    <row r="16" ht="10.5" customHeight="1">
      <c r="A16" s="31"/>
      <c r="B16" s="32"/>
      <c r="C16" s="33"/>
      <c r="D16" s="31"/>
      <c r="E16" s="31"/>
      <c r="F16" s="7"/>
      <c r="G16" s="7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</row>
    <row r="17" ht="10.5" customHeight="1">
      <c r="A17" s="23" t="s">
        <v>18</v>
      </c>
      <c r="B17" s="19">
        <f>IFERROR(__xludf.DUMMYFUNCTION("+Hoja2!B36"),434.0)</f>
        <v>434</v>
      </c>
      <c r="C17" s="20">
        <v>0.0</v>
      </c>
      <c r="D17" s="25">
        <f>IFERROR(__xludf.DUMMYFUNCTION("+IFERROR((C17/B17),0)"),0.0)</f>
        <v>0</v>
      </c>
      <c r="E17" s="19"/>
      <c r="F17" s="29">
        <f>B17</f>
        <v>434</v>
      </c>
      <c r="G17" s="29">
        <f>IFERROR(__xludf.DUMMYFUNCTION("+C17"),0.0)</f>
        <v>0</v>
      </c>
      <c r="H17" s="25">
        <f>IFERROR(__xludf.DUMMYFUNCTION("+IFERROR((G17/F17),0)"),0.0)</f>
        <v>0</v>
      </c>
      <c r="I17" s="30" t="str">
        <f>E17</f>
        <v/>
      </c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</row>
    <row r="18" ht="10.5" customHeight="1">
      <c r="A18" s="2"/>
      <c r="B18" s="7"/>
      <c r="C18" s="7"/>
      <c r="D18" s="2"/>
      <c r="E18" s="2"/>
      <c r="F18" s="7"/>
      <c r="G18" s="7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10.5" customHeight="1">
      <c r="A19" s="2"/>
      <c r="B19" s="7"/>
      <c r="C19" s="7"/>
      <c r="D19" s="2"/>
      <c r="E19" s="2"/>
      <c r="F19" s="7"/>
      <c r="G19" s="7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10.5" customHeight="1">
      <c r="A20" s="2"/>
      <c r="B20" s="7"/>
      <c r="C20" s="7"/>
      <c r="D20" s="2"/>
      <c r="E20" s="2"/>
      <c r="F20" s="7"/>
      <c r="G20" s="7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0.5" customHeight="1">
      <c r="A21" s="2"/>
      <c r="B21" s="7"/>
      <c r="C21" s="7"/>
      <c r="D21" s="2"/>
      <c r="E21" s="2"/>
      <c r="F21" s="7"/>
      <c r="G21" s="7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0.5" customHeight="1">
      <c r="A22" s="2"/>
      <c r="B22" s="7"/>
      <c r="C22" s="7"/>
      <c r="D22" s="2"/>
      <c r="E22" s="2"/>
      <c r="F22" s="7"/>
      <c r="G22" s="7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0.5" customHeight="1">
      <c r="A23" s="2"/>
      <c r="B23" s="7"/>
      <c r="C23" s="7"/>
      <c r="D23" s="2"/>
      <c r="E23" s="2"/>
      <c r="F23" s="7"/>
      <c r="G23" s="7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0.5" customHeight="1">
      <c r="A24" s="2"/>
      <c r="B24" s="7"/>
      <c r="C24" s="7"/>
      <c r="D24" s="2"/>
      <c r="E24" s="2"/>
      <c r="F24" s="7"/>
      <c r="G24" s="7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0.5" customHeight="1">
      <c r="A25" s="2"/>
      <c r="B25" s="7"/>
      <c r="C25" s="7"/>
      <c r="D25" s="2"/>
      <c r="E25" s="2"/>
      <c r="F25" s="7"/>
      <c r="G25" s="7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0.5" customHeight="1">
      <c r="A26" s="2"/>
      <c r="B26" s="7"/>
      <c r="C26" s="7"/>
      <c r="D26" s="2"/>
      <c r="E26" s="2"/>
      <c r="F26" s="7"/>
      <c r="G26" s="7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0.5" customHeight="1">
      <c r="A27" s="2"/>
      <c r="B27" s="7"/>
      <c r="C27" s="7"/>
      <c r="D27" s="2"/>
      <c r="E27" s="2"/>
      <c r="F27" s="7"/>
      <c r="G27" s="7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0.5" customHeight="1">
      <c r="A28" s="2"/>
      <c r="B28" s="7"/>
      <c r="C28" s="7"/>
      <c r="D28" s="2"/>
      <c r="E28" s="2"/>
      <c r="F28" s="7"/>
      <c r="G28" s="7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0.5" customHeight="1">
      <c r="A29" s="2"/>
      <c r="B29" s="7"/>
      <c r="C29" s="7"/>
      <c r="D29" s="2"/>
      <c r="E29" s="2"/>
      <c r="F29" s="7"/>
      <c r="G29" s="7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0.5" customHeight="1">
      <c r="A30" s="2"/>
      <c r="B30" s="7"/>
      <c r="C30" s="7"/>
      <c r="D30" s="2"/>
      <c r="E30" s="2"/>
      <c r="F30" s="7"/>
      <c r="G30" s="7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0.5" customHeight="1">
      <c r="A31" s="2"/>
      <c r="B31" s="7"/>
      <c r="C31" s="7"/>
      <c r="D31" s="2"/>
      <c r="E31" s="2"/>
      <c r="F31" s="7"/>
      <c r="G31" s="7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0.5" customHeight="1">
      <c r="A32" s="2"/>
      <c r="B32" s="7"/>
      <c r="C32" s="7"/>
      <c r="D32" s="2"/>
      <c r="E32" s="2"/>
      <c r="F32" s="7"/>
      <c r="G32" s="7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0.5" customHeight="1">
      <c r="A33" s="2"/>
      <c r="B33" s="7"/>
      <c r="C33" s="7"/>
      <c r="D33" s="2"/>
      <c r="E33" s="2"/>
      <c r="F33" s="7"/>
      <c r="G33" s="7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0.5" customHeight="1">
      <c r="A34" s="2"/>
      <c r="B34" s="7"/>
      <c r="C34" s="7"/>
      <c r="D34" s="2"/>
      <c r="E34" s="2"/>
      <c r="F34" s="7"/>
      <c r="G34" s="7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0.5" customHeight="1">
      <c r="A35" s="2"/>
      <c r="B35" s="7"/>
      <c r="C35" s="7"/>
      <c r="D35" s="2"/>
      <c r="E35" s="2"/>
      <c r="F35" s="7"/>
      <c r="G35" s="7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0.5" customHeight="1">
      <c r="A36" s="2"/>
      <c r="B36" s="7"/>
      <c r="C36" s="7"/>
      <c r="D36" s="2"/>
      <c r="E36" s="2"/>
      <c r="F36" s="7"/>
      <c r="G36" s="7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0.5" customHeight="1">
      <c r="A37" s="2"/>
      <c r="B37" s="7"/>
      <c r="C37" s="7"/>
      <c r="D37" s="2"/>
      <c r="E37" s="2"/>
      <c r="F37" s="7"/>
      <c r="G37" s="7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0.5" customHeight="1">
      <c r="A38" s="2"/>
      <c r="B38" s="7"/>
      <c r="C38" s="7"/>
      <c r="D38" s="2"/>
      <c r="E38" s="2"/>
      <c r="F38" s="7"/>
      <c r="G38" s="7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0.5" customHeight="1">
      <c r="A39" s="2"/>
      <c r="B39" s="7"/>
      <c r="C39" s="7"/>
      <c r="D39" s="2"/>
      <c r="E39" s="2"/>
      <c r="F39" s="7"/>
      <c r="G39" s="7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0.5" customHeight="1">
      <c r="A40" s="2"/>
      <c r="B40" s="7"/>
      <c r="C40" s="7"/>
      <c r="D40" s="2"/>
      <c r="E40" s="2"/>
      <c r="F40" s="7"/>
      <c r="G40" s="7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0.5" customHeight="1">
      <c r="A41" s="2"/>
      <c r="B41" s="7"/>
      <c r="C41" s="7"/>
      <c r="D41" s="2"/>
      <c r="E41" s="2"/>
      <c r="F41" s="7"/>
      <c r="G41" s="7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0.5" customHeight="1">
      <c r="A42" s="2"/>
      <c r="B42" s="7"/>
      <c r="C42" s="7"/>
      <c r="D42" s="2"/>
      <c r="E42" s="2"/>
      <c r="F42" s="7"/>
      <c r="G42" s="7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0.5" customHeight="1">
      <c r="A43" s="2"/>
      <c r="B43" s="7"/>
      <c r="C43" s="7"/>
      <c r="D43" s="2"/>
      <c r="E43" s="2"/>
      <c r="F43" s="7"/>
      <c r="G43" s="7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0.5" customHeight="1">
      <c r="A44" s="2"/>
      <c r="B44" s="7"/>
      <c r="C44" s="7"/>
      <c r="D44" s="2"/>
      <c r="E44" s="2"/>
      <c r="F44" s="7"/>
      <c r="G44" s="7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0.5" customHeight="1">
      <c r="A45" s="2"/>
      <c r="B45" s="7"/>
      <c r="C45" s="7"/>
      <c r="D45" s="2"/>
      <c r="E45" s="2"/>
      <c r="F45" s="7"/>
      <c r="G45" s="7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0.5" customHeight="1">
      <c r="A46" s="2"/>
      <c r="B46" s="7"/>
      <c r="C46" s="7"/>
      <c r="D46" s="2"/>
      <c r="E46" s="2"/>
      <c r="F46" s="7"/>
      <c r="G46" s="7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0.5" customHeight="1">
      <c r="A47" s="2"/>
      <c r="B47" s="7"/>
      <c r="C47" s="7"/>
      <c r="D47" s="2"/>
      <c r="E47" s="2"/>
      <c r="F47" s="7"/>
      <c r="G47" s="7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0.5" customHeight="1">
      <c r="A48" s="2"/>
      <c r="B48" s="7"/>
      <c r="C48" s="7"/>
      <c r="D48" s="2"/>
      <c r="E48" s="2"/>
      <c r="F48" s="7"/>
      <c r="G48" s="7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0.5" customHeight="1">
      <c r="A49" s="2"/>
      <c r="B49" s="7"/>
      <c r="C49" s="7"/>
      <c r="D49" s="2"/>
      <c r="E49" s="2"/>
      <c r="F49" s="7"/>
      <c r="G49" s="7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0.5" customHeight="1">
      <c r="A50" s="2"/>
      <c r="B50" s="7"/>
      <c r="C50" s="7"/>
      <c r="D50" s="2"/>
      <c r="E50" s="2"/>
      <c r="F50" s="7"/>
      <c r="G50" s="7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0.5" customHeight="1">
      <c r="A51" s="2"/>
      <c r="B51" s="7"/>
      <c r="C51" s="7"/>
      <c r="D51" s="2"/>
      <c r="E51" s="2"/>
      <c r="F51" s="7"/>
      <c r="G51" s="7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0.5" customHeight="1">
      <c r="A52" s="2"/>
      <c r="B52" s="7"/>
      <c r="C52" s="7"/>
      <c r="D52" s="2"/>
      <c r="E52" s="2"/>
      <c r="F52" s="7"/>
      <c r="G52" s="7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0.5" customHeight="1">
      <c r="A53" s="2"/>
      <c r="B53" s="7"/>
      <c r="C53" s="7"/>
      <c r="D53" s="2"/>
      <c r="E53" s="2"/>
      <c r="F53" s="7"/>
      <c r="G53" s="7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0.5" customHeight="1">
      <c r="A54" s="2"/>
      <c r="B54" s="7"/>
      <c r="C54" s="7"/>
      <c r="D54" s="2"/>
      <c r="E54" s="2"/>
      <c r="F54" s="7"/>
      <c r="G54" s="7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0.5" customHeight="1">
      <c r="A55" s="2"/>
      <c r="B55" s="7"/>
      <c r="C55" s="7"/>
      <c r="D55" s="2"/>
      <c r="E55" s="2"/>
      <c r="F55" s="7"/>
      <c r="G55" s="7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0.5" customHeight="1">
      <c r="A56" s="2"/>
      <c r="B56" s="7"/>
      <c r="C56" s="7"/>
      <c r="D56" s="2"/>
      <c r="E56" s="2"/>
      <c r="F56" s="7"/>
      <c r="G56" s="7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0.5" customHeight="1">
      <c r="A57" s="2"/>
      <c r="B57" s="7"/>
      <c r="C57" s="7"/>
      <c r="D57" s="2"/>
      <c r="E57" s="2"/>
      <c r="F57" s="7"/>
      <c r="G57" s="7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0.5" customHeight="1">
      <c r="A58" s="2"/>
      <c r="B58" s="7"/>
      <c r="C58" s="7"/>
      <c r="D58" s="2"/>
      <c r="E58" s="2"/>
      <c r="F58" s="7"/>
      <c r="G58" s="7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0.5" customHeight="1">
      <c r="A59" s="2"/>
      <c r="B59" s="7"/>
      <c r="C59" s="7"/>
      <c r="D59" s="2"/>
      <c r="E59" s="2"/>
      <c r="F59" s="7"/>
      <c r="G59" s="7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0.5" customHeight="1">
      <c r="A60" s="2"/>
      <c r="B60" s="7"/>
      <c r="C60" s="7"/>
      <c r="D60" s="2"/>
      <c r="E60" s="2"/>
      <c r="F60" s="7"/>
      <c r="G60" s="7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0.5" customHeight="1">
      <c r="A61" s="2"/>
      <c r="B61" s="7"/>
      <c r="C61" s="7"/>
      <c r="D61" s="2"/>
      <c r="E61" s="2"/>
      <c r="F61" s="7"/>
      <c r="G61" s="7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0.5" customHeight="1">
      <c r="A62" s="2"/>
      <c r="B62" s="7"/>
      <c r="C62" s="7"/>
      <c r="D62" s="2"/>
      <c r="E62" s="2"/>
      <c r="F62" s="7"/>
      <c r="G62" s="7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0.5" customHeight="1">
      <c r="A63" s="2"/>
      <c r="B63" s="7"/>
      <c r="C63" s="7"/>
      <c r="D63" s="2"/>
      <c r="E63" s="2"/>
      <c r="F63" s="7"/>
      <c r="G63" s="7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0.5" customHeight="1">
      <c r="A64" s="2"/>
      <c r="B64" s="7"/>
      <c r="C64" s="7"/>
      <c r="D64" s="2"/>
      <c r="E64" s="2"/>
      <c r="F64" s="7"/>
      <c r="G64" s="7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0.5" customHeight="1">
      <c r="A65" s="2"/>
      <c r="B65" s="7"/>
      <c r="C65" s="7"/>
      <c r="D65" s="2"/>
      <c r="E65" s="2"/>
      <c r="F65" s="7"/>
      <c r="G65" s="7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0.5" customHeight="1">
      <c r="A66" s="2"/>
      <c r="B66" s="7"/>
      <c r="C66" s="7"/>
      <c r="D66" s="2"/>
      <c r="E66" s="2"/>
      <c r="F66" s="7"/>
      <c r="G66" s="7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0.5" customHeight="1">
      <c r="A67" s="2"/>
      <c r="B67" s="7"/>
      <c r="C67" s="7"/>
      <c r="D67" s="2"/>
      <c r="E67" s="2"/>
      <c r="F67" s="7"/>
      <c r="G67" s="7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0.5" customHeight="1">
      <c r="A68" s="2"/>
      <c r="B68" s="7"/>
      <c r="C68" s="7"/>
      <c r="D68" s="2"/>
      <c r="E68" s="2"/>
      <c r="F68" s="7"/>
      <c r="G68" s="7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0.5" customHeight="1">
      <c r="A69" s="2"/>
      <c r="B69" s="7"/>
      <c r="C69" s="7"/>
      <c r="D69" s="2"/>
      <c r="E69" s="2"/>
      <c r="F69" s="7"/>
      <c r="G69" s="7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0.5" customHeight="1">
      <c r="A70" s="2"/>
      <c r="B70" s="7"/>
      <c r="C70" s="7"/>
      <c r="D70" s="2"/>
      <c r="E70" s="2"/>
      <c r="F70" s="7"/>
      <c r="G70" s="7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0.5" customHeight="1">
      <c r="A71" s="2"/>
      <c r="B71" s="7"/>
      <c r="C71" s="7"/>
      <c r="D71" s="2"/>
      <c r="E71" s="2"/>
      <c r="F71" s="7"/>
      <c r="G71" s="7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0.5" customHeight="1">
      <c r="A72" s="2"/>
      <c r="B72" s="7"/>
      <c r="C72" s="7"/>
      <c r="D72" s="2"/>
      <c r="E72" s="2"/>
      <c r="F72" s="7"/>
      <c r="G72" s="7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0.5" customHeight="1">
      <c r="A73" s="2"/>
      <c r="B73" s="7"/>
      <c r="C73" s="7"/>
      <c r="D73" s="2"/>
      <c r="E73" s="2"/>
      <c r="F73" s="7"/>
      <c r="G73" s="7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0.5" customHeight="1">
      <c r="A74" s="2"/>
      <c r="B74" s="7"/>
      <c r="C74" s="7"/>
      <c r="D74" s="2"/>
      <c r="E74" s="2"/>
      <c r="F74" s="7"/>
      <c r="G74" s="7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0.5" customHeight="1">
      <c r="A75" s="2"/>
      <c r="B75" s="7"/>
      <c r="C75" s="7"/>
      <c r="D75" s="2"/>
      <c r="E75" s="2"/>
      <c r="F75" s="7"/>
      <c r="G75" s="7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0.5" customHeight="1">
      <c r="A76" s="2"/>
      <c r="B76" s="7"/>
      <c r="C76" s="7"/>
      <c r="D76" s="2"/>
      <c r="E76" s="2"/>
      <c r="F76" s="7"/>
      <c r="G76" s="7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0.5" customHeight="1">
      <c r="A77" s="2"/>
      <c r="B77" s="7"/>
      <c r="C77" s="7"/>
      <c r="D77" s="2"/>
      <c r="E77" s="2"/>
      <c r="F77" s="7"/>
      <c r="G77" s="7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0.5" customHeight="1">
      <c r="A78" s="2"/>
      <c r="B78" s="7"/>
      <c r="C78" s="7"/>
      <c r="D78" s="2"/>
      <c r="E78" s="2"/>
      <c r="F78" s="7"/>
      <c r="G78" s="7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0.5" customHeight="1">
      <c r="A79" s="2"/>
      <c r="B79" s="7"/>
      <c r="C79" s="7"/>
      <c r="D79" s="2"/>
      <c r="E79" s="2"/>
      <c r="F79" s="7"/>
      <c r="G79" s="7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0.5" customHeight="1">
      <c r="A80" s="2"/>
      <c r="B80" s="7"/>
      <c r="C80" s="7"/>
      <c r="D80" s="2"/>
      <c r="E80" s="2"/>
      <c r="F80" s="7"/>
      <c r="G80" s="7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0.5" customHeight="1">
      <c r="A81" s="2"/>
      <c r="B81" s="7"/>
      <c r="C81" s="7"/>
      <c r="D81" s="2"/>
      <c r="E81" s="2"/>
      <c r="F81" s="7"/>
      <c r="G81" s="7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0.5" customHeight="1">
      <c r="A82" s="2"/>
      <c r="B82" s="7"/>
      <c r="C82" s="7"/>
      <c r="D82" s="2"/>
      <c r="E82" s="2"/>
      <c r="F82" s="7"/>
      <c r="G82" s="7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0.5" customHeight="1">
      <c r="A83" s="2"/>
      <c r="B83" s="7"/>
      <c r="C83" s="7"/>
      <c r="D83" s="2"/>
      <c r="E83" s="2"/>
      <c r="F83" s="7"/>
      <c r="G83" s="7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0.5" customHeight="1">
      <c r="A84" s="2"/>
      <c r="B84" s="7"/>
      <c r="C84" s="7"/>
      <c r="D84" s="2"/>
      <c r="E84" s="2"/>
      <c r="F84" s="7"/>
      <c r="G84" s="7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0.5" customHeight="1">
      <c r="A85" s="2"/>
      <c r="B85" s="7"/>
      <c r="C85" s="7"/>
      <c r="D85" s="2"/>
      <c r="E85" s="2"/>
      <c r="F85" s="7"/>
      <c r="G85" s="7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0.5" customHeight="1">
      <c r="A86" s="2"/>
      <c r="B86" s="7"/>
      <c r="C86" s="7"/>
      <c r="D86" s="2"/>
      <c r="E86" s="2"/>
      <c r="F86" s="7"/>
      <c r="G86" s="7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0.5" customHeight="1">
      <c r="A87" s="2"/>
      <c r="B87" s="7"/>
      <c r="C87" s="7"/>
      <c r="D87" s="2"/>
      <c r="E87" s="2"/>
      <c r="F87" s="7"/>
      <c r="G87" s="7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0.5" customHeight="1">
      <c r="A88" s="2"/>
      <c r="B88" s="7"/>
      <c r="C88" s="7"/>
      <c r="D88" s="2"/>
      <c r="E88" s="2"/>
      <c r="F88" s="7"/>
      <c r="G88" s="7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0.5" customHeight="1">
      <c r="A89" s="2"/>
      <c r="B89" s="7"/>
      <c r="C89" s="7"/>
      <c r="D89" s="2"/>
      <c r="E89" s="2"/>
      <c r="F89" s="7"/>
      <c r="G89" s="7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0.5" customHeight="1">
      <c r="A90" s="2"/>
      <c r="B90" s="7"/>
      <c r="C90" s="7"/>
      <c r="D90" s="2"/>
      <c r="E90" s="2"/>
      <c r="F90" s="7"/>
      <c r="G90" s="7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0.5" customHeight="1">
      <c r="A91" s="2"/>
      <c r="B91" s="7"/>
      <c r="C91" s="7"/>
      <c r="D91" s="2"/>
      <c r="E91" s="2"/>
      <c r="F91" s="7"/>
      <c r="G91" s="7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0.5" customHeight="1">
      <c r="A92" s="2"/>
      <c r="B92" s="7"/>
      <c r="C92" s="7"/>
      <c r="D92" s="2"/>
      <c r="E92" s="2"/>
      <c r="F92" s="7"/>
      <c r="G92" s="7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0.5" customHeight="1">
      <c r="A93" s="2"/>
      <c r="B93" s="7"/>
      <c r="C93" s="7"/>
      <c r="D93" s="2"/>
      <c r="E93" s="2"/>
      <c r="F93" s="7"/>
      <c r="G93" s="7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0.5" customHeight="1">
      <c r="A94" s="2"/>
      <c r="B94" s="7"/>
      <c r="C94" s="7"/>
      <c r="D94" s="2"/>
      <c r="E94" s="2"/>
      <c r="F94" s="7"/>
      <c r="G94" s="7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0.5" customHeight="1">
      <c r="A95" s="2"/>
      <c r="B95" s="7"/>
      <c r="C95" s="7"/>
      <c r="D95" s="2"/>
      <c r="E95" s="2"/>
      <c r="F95" s="7"/>
      <c r="G95" s="7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0.5" customHeight="1">
      <c r="A96" s="2"/>
      <c r="B96" s="7"/>
      <c r="C96" s="7"/>
      <c r="D96" s="2"/>
      <c r="E96" s="2"/>
      <c r="F96" s="7"/>
      <c r="G96" s="7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0.5" customHeight="1">
      <c r="A97" s="2"/>
      <c r="B97" s="7"/>
      <c r="C97" s="7"/>
      <c r="D97" s="2"/>
      <c r="E97" s="2"/>
      <c r="F97" s="7"/>
      <c r="G97" s="7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0.5" customHeight="1">
      <c r="A98" s="2"/>
      <c r="B98" s="7"/>
      <c r="C98" s="7"/>
      <c r="D98" s="2"/>
      <c r="E98" s="2"/>
      <c r="F98" s="7"/>
      <c r="G98" s="7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0.5" customHeight="1">
      <c r="A99" s="2"/>
      <c r="B99" s="7"/>
      <c r="C99" s="7"/>
      <c r="D99" s="2"/>
      <c r="E99" s="2"/>
      <c r="F99" s="7"/>
      <c r="G99" s="7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0.5" customHeight="1">
      <c r="A100" s="2"/>
      <c r="B100" s="7"/>
      <c r="C100" s="7"/>
      <c r="D100" s="2"/>
      <c r="E100" s="2"/>
      <c r="F100" s="7"/>
      <c r="G100" s="7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0.5" customHeight="1">
      <c r="A101" s="2"/>
      <c r="B101" s="7"/>
      <c r="C101" s="7"/>
      <c r="D101" s="2"/>
      <c r="E101" s="2"/>
      <c r="F101" s="7"/>
      <c r="G101" s="7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0.5" customHeight="1">
      <c r="A102" s="2"/>
      <c r="B102" s="7"/>
      <c r="C102" s="7"/>
      <c r="D102" s="2"/>
      <c r="E102" s="2"/>
      <c r="F102" s="7"/>
      <c r="G102" s="7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0.5" customHeight="1">
      <c r="A103" s="2"/>
      <c r="B103" s="7"/>
      <c r="C103" s="7"/>
      <c r="D103" s="2"/>
      <c r="E103" s="2"/>
      <c r="F103" s="7"/>
      <c r="G103" s="7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0.5" customHeight="1">
      <c r="A104" s="2"/>
      <c r="B104" s="7"/>
      <c r="C104" s="7"/>
      <c r="D104" s="2"/>
      <c r="E104" s="2"/>
      <c r="F104" s="7"/>
      <c r="G104" s="7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0.5" customHeight="1">
      <c r="A105" s="2"/>
      <c r="B105" s="7"/>
      <c r="C105" s="7"/>
      <c r="D105" s="2"/>
      <c r="E105" s="2"/>
      <c r="F105" s="7"/>
      <c r="G105" s="7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0.5" customHeight="1">
      <c r="A106" s="2"/>
      <c r="B106" s="7"/>
      <c r="C106" s="7"/>
      <c r="D106" s="2"/>
      <c r="E106" s="2"/>
      <c r="F106" s="7"/>
      <c r="G106" s="7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0.5" customHeight="1">
      <c r="A107" s="2"/>
      <c r="B107" s="7"/>
      <c r="C107" s="7"/>
      <c r="D107" s="2"/>
      <c r="E107" s="2"/>
      <c r="F107" s="7"/>
      <c r="G107" s="7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0.5" customHeight="1">
      <c r="A108" s="2"/>
      <c r="B108" s="7"/>
      <c r="C108" s="7"/>
      <c r="D108" s="2"/>
      <c r="E108" s="2"/>
      <c r="F108" s="7"/>
      <c r="G108" s="7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0.5" customHeight="1">
      <c r="A109" s="2"/>
      <c r="B109" s="7"/>
      <c r="C109" s="7"/>
      <c r="D109" s="2"/>
      <c r="E109" s="2"/>
      <c r="F109" s="7"/>
      <c r="G109" s="7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0.5" customHeight="1">
      <c r="A110" s="2"/>
      <c r="B110" s="7"/>
      <c r="C110" s="7"/>
      <c r="D110" s="2"/>
      <c r="E110" s="2"/>
      <c r="F110" s="7"/>
      <c r="G110" s="7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0.5" customHeight="1">
      <c r="A111" s="2"/>
      <c r="B111" s="7"/>
      <c r="C111" s="7"/>
      <c r="D111" s="2"/>
      <c r="E111" s="2"/>
      <c r="F111" s="7"/>
      <c r="G111" s="7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0.5" customHeight="1">
      <c r="A112" s="2"/>
      <c r="B112" s="7"/>
      <c r="C112" s="7"/>
      <c r="D112" s="2"/>
      <c r="E112" s="2"/>
      <c r="F112" s="7"/>
      <c r="G112" s="7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0.5" customHeight="1">
      <c r="A113" s="2"/>
      <c r="B113" s="7"/>
      <c r="C113" s="7"/>
      <c r="D113" s="2"/>
      <c r="E113" s="2"/>
      <c r="F113" s="7"/>
      <c r="G113" s="7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0.5" customHeight="1">
      <c r="A114" s="2"/>
      <c r="B114" s="7"/>
      <c r="C114" s="7"/>
      <c r="D114" s="2"/>
      <c r="E114" s="2"/>
      <c r="F114" s="7"/>
      <c r="G114" s="7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0.5" customHeight="1">
      <c r="A115" s="2"/>
      <c r="B115" s="7"/>
      <c r="C115" s="7"/>
      <c r="D115" s="2"/>
      <c r="E115" s="2"/>
      <c r="F115" s="7"/>
      <c r="G115" s="7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0.5" customHeight="1">
      <c r="A116" s="2"/>
      <c r="B116" s="7"/>
      <c r="C116" s="7"/>
      <c r="D116" s="2"/>
      <c r="E116" s="2"/>
      <c r="F116" s="7"/>
      <c r="G116" s="7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0.5" customHeight="1">
      <c r="A117" s="2"/>
      <c r="B117" s="7"/>
      <c r="C117" s="7"/>
      <c r="D117" s="2"/>
      <c r="E117" s="2"/>
      <c r="F117" s="7"/>
      <c r="G117" s="7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0.5" customHeight="1">
      <c r="A118" s="2"/>
      <c r="B118" s="7"/>
      <c r="C118" s="7"/>
      <c r="D118" s="2"/>
      <c r="E118" s="2"/>
      <c r="F118" s="7"/>
      <c r="G118" s="7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0.5" customHeight="1">
      <c r="A119" s="2"/>
      <c r="B119" s="7"/>
      <c r="C119" s="7"/>
      <c r="D119" s="2"/>
      <c r="E119" s="2"/>
      <c r="F119" s="7"/>
      <c r="G119" s="7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0.5" customHeight="1">
      <c r="A120" s="2"/>
      <c r="B120" s="7"/>
      <c r="C120" s="7"/>
      <c r="D120" s="2"/>
      <c r="E120" s="2"/>
      <c r="F120" s="7"/>
      <c r="G120" s="7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0.5" customHeight="1">
      <c r="A121" s="2"/>
      <c r="B121" s="7"/>
      <c r="C121" s="7"/>
      <c r="D121" s="2"/>
      <c r="E121" s="2"/>
      <c r="F121" s="7"/>
      <c r="G121" s="7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0.5" customHeight="1">
      <c r="A122" s="2"/>
      <c r="B122" s="7"/>
      <c r="C122" s="7"/>
      <c r="D122" s="2"/>
      <c r="E122" s="2"/>
      <c r="F122" s="7"/>
      <c r="G122" s="7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0.5" customHeight="1">
      <c r="A123" s="2"/>
      <c r="B123" s="7"/>
      <c r="C123" s="7"/>
      <c r="D123" s="2"/>
      <c r="E123" s="2"/>
      <c r="F123" s="7"/>
      <c r="G123" s="7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0.5" customHeight="1">
      <c r="A124" s="2"/>
      <c r="B124" s="7"/>
      <c r="C124" s="7"/>
      <c r="D124" s="2"/>
      <c r="E124" s="2"/>
      <c r="F124" s="7"/>
      <c r="G124" s="7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0.5" customHeight="1">
      <c r="A125" s="2"/>
      <c r="B125" s="7"/>
      <c r="C125" s="7"/>
      <c r="D125" s="2"/>
      <c r="E125" s="2"/>
      <c r="F125" s="7"/>
      <c r="G125" s="7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0.5" customHeight="1">
      <c r="A126" s="2"/>
      <c r="B126" s="7"/>
      <c r="C126" s="7"/>
      <c r="D126" s="2"/>
      <c r="E126" s="2"/>
      <c r="F126" s="7"/>
      <c r="G126" s="7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0.5" customHeight="1">
      <c r="A127" s="2"/>
      <c r="B127" s="7"/>
      <c r="C127" s="7"/>
      <c r="D127" s="2"/>
      <c r="E127" s="2"/>
      <c r="F127" s="7"/>
      <c r="G127" s="7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0.5" customHeight="1">
      <c r="A128" s="2"/>
      <c r="B128" s="7"/>
      <c r="C128" s="7"/>
      <c r="D128" s="2"/>
      <c r="E128" s="2"/>
      <c r="F128" s="7"/>
      <c r="G128" s="7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0.5" customHeight="1">
      <c r="A129" s="2"/>
      <c r="B129" s="7"/>
      <c r="C129" s="7"/>
      <c r="D129" s="2"/>
      <c r="E129" s="2"/>
      <c r="F129" s="7"/>
      <c r="G129" s="7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0.5" customHeight="1">
      <c r="A130" s="2"/>
      <c r="B130" s="7"/>
      <c r="C130" s="7"/>
      <c r="D130" s="2"/>
      <c r="E130" s="2"/>
      <c r="F130" s="7"/>
      <c r="G130" s="7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0.5" customHeight="1">
      <c r="A131" s="2"/>
      <c r="B131" s="7"/>
      <c r="C131" s="7"/>
      <c r="D131" s="2"/>
      <c r="E131" s="2"/>
      <c r="F131" s="7"/>
      <c r="G131" s="7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0.5" customHeight="1">
      <c r="A132" s="2"/>
      <c r="B132" s="7"/>
      <c r="C132" s="7"/>
      <c r="D132" s="2"/>
      <c r="E132" s="2"/>
      <c r="F132" s="7"/>
      <c r="G132" s="7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0.5" customHeight="1">
      <c r="A133" s="2"/>
      <c r="B133" s="7"/>
      <c r="C133" s="7"/>
      <c r="D133" s="2"/>
      <c r="E133" s="2"/>
      <c r="F133" s="7"/>
      <c r="G133" s="7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0.5" customHeight="1">
      <c r="A134" s="2"/>
      <c r="B134" s="7"/>
      <c r="C134" s="7"/>
      <c r="D134" s="2"/>
      <c r="E134" s="2"/>
      <c r="F134" s="7"/>
      <c r="G134" s="7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0.5" customHeight="1">
      <c r="A135" s="2"/>
      <c r="B135" s="7"/>
      <c r="C135" s="7"/>
      <c r="D135" s="2"/>
      <c r="E135" s="2"/>
      <c r="F135" s="7"/>
      <c r="G135" s="7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0.5" customHeight="1">
      <c r="A136" s="2"/>
      <c r="B136" s="7"/>
      <c r="C136" s="7"/>
      <c r="D136" s="2"/>
      <c r="E136" s="2"/>
      <c r="F136" s="7"/>
      <c r="G136" s="7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0.5" customHeight="1">
      <c r="A137" s="2"/>
      <c r="B137" s="7"/>
      <c r="C137" s="7"/>
      <c r="D137" s="2"/>
      <c r="E137" s="2"/>
      <c r="F137" s="7"/>
      <c r="G137" s="7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0.5" customHeight="1">
      <c r="A138" s="2"/>
      <c r="B138" s="7"/>
      <c r="C138" s="7"/>
      <c r="D138" s="2"/>
      <c r="E138" s="2"/>
      <c r="F138" s="7"/>
      <c r="G138" s="7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0.5" customHeight="1">
      <c r="A139" s="2"/>
      <c r="B139" s="7"/>
      <c r="C139" s="7"/>
      <c r="D139" s="2"/>
      <c r="E139" s="2"/>
      <c r="F139" s="7"/>
      <c r="G139" s="7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0.5" customHeight="1">
      <c r="A140" s="2"/>
      <c r="B140" s="7"/>
      <c r="C140" s="7"/>
      <c r="D140" s="2"/>
      <c r="E140" s="2"/>
      <c r="F140" s="7"/>
      <c r="G140" s="7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0.5" customHeight="1">
      <c r="A141" s="2"/>
      <c r="B141" s="7"/>
      <c r="C141" s="7"/>
      <c r="D141" s="2"/>
      <c r="E141" s="2"/>
      <c r="F141" s="7"/>
      <c r="G141" s="7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0.5" customHeight="1">
      <c r="A142" s="2"/>
      <c r="B142" s="7"/>
      <c r="C142" s="7"/>
      <c r="D142" s="2"/>
      <c r="E142" s="2"/>
      <c r="F142" s="7"/>
      <c r="G142" s="7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0.5" customHeight="1">
      <c r="A143" s="2"/>
      <c r="B143" s="7"/>
      <c r="C143" s="7"/>
      <c r="D143" s="2"/>
      <c r="E143" s="2"/>
      <c r="F143" s="7"/>
      <c r="G143" s="7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0.5" customHeight="1">
      <c r="A144" s="2"/>
      <c r="B144" s="7"/>
      <c r="C144" s="7"/>
      <c r="D144" s="2"/>
      <c r="E144" s="2"/>
      <c r="F144" s="7"/>
      <c r="G144" s="7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0.5" customHeight="1">
      <c r="A145" s="2"/>
      <c r="B145" s="7"/>
      <c r="C145" s="7"/>
      <c r="D145" s="2"/>
      <c r="E145" s="2"/>
      <c r="F145" s="7"/>
      <c r="G145" s="7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0.5" customHeight="1">
      <c r="A146" s="2"/>
      <c r="B146" s="7"/>
      <c r="C146" s="7"/>
      <c r="D146" s="2"/>
      <c r="E146" s="2"/>
      <c r="F146" s="7"/>
      <c r="G146" s="7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0.5" customHeight="1">
      <c r="A147" s="2"/>
      <c r="B147" s="7"/>
      <c r="C147" s="7"/>
      <c r="D147" s="2"/>
      <c r="E147" s="2"/>
      <c r="F147" s="7"/>
      <c r="G147" s="7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0.5" customHeight="1">
      <c r="A148" s="2"/>
      <c r="B148" s="7"/>
      <c r="C148" s="7"/>
      <c r="D148" s="2"/>
      <c r="E148" s="2"/>
      <c r="F148" s="7"/>
      <c r="G148" s="7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0.5" customHeight="1">
      <c r="A149" s="2"/>
      <c r="B149" s="7"/>
      <c r="C149" s="7"/>
      <c r="D149" s="2"/>
      <c r="E149" s="2"/>
      <c r="F149" s="7"/>
      <c r="G149" s="7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0.5" customHeight="1">
      <c r="A150" s="2"/>
      <c r="B150" s="7"/>
      <c r="C150" s="7"/>
      <c r="D150" s="2"/>
      <c r="E150" s="2"/>
      <c r="F150" s="7"/>
      <c r="G150" s="7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0.5" customHeight="1">
      <c r="A151" s="2"/>
      <c r="B151" s="7"/>
      <c r="C151" s="7"/>
      <c r="D151" s="2"/>
      <c r="E151" s="2"/>
      <c r="F151" s="7"/>
      <c r="G151" s="7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0.5" customHeight="1">
      <c r="A152" s="2"/>
      <c r="B152" s="7"/>
      <c r="C152" s="7"/>
      <c r="D152" s="2"/>
      <c r="E152" s="2"/>
      <c r="F152" s="7"/>
      <c r="G152" s="7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0.5" customHeight="1">
      <c r="A153" s="2"/>
      <c r="B153" s="7"/>
      <c r="C153" s="7"/>
      <c r="D153" s="2"/>
      <c r="E153" s="2"/>
      <c r="F153" s="7"/>
      <c r="G153" s="7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0.5" customHeight="1">
      <c r="A154" s="2"/>
      <c r="B154" s="7"/>
      <c r="C154" s="7"/>
      <c r="D154" s="2"/>
      <c r="E154" s="2"/>
      <c r="F154" s="7"/>
      <c r="G154" s="7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0.5" customHeight="1">
      <c r="A155" s="2"/>
      <c r="B155" s="7"/>
      <c r="C155" s="7"/>
      <c r="D155" s="2"/>
      <c r="E155" s="2"/>
      <c r="F155" s="7"/>
      <c r="G155" s="7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0.5" customHeight="1">
      <c r="A156" s="2"/>
      <c r="B156" s="7"/>
      <c r="C156" s="7"/>
      <c r="D156" s="2"/>
      <c r="E156" s="2"/>
      <c r="F156" s="7"/>
      <c r="G156" s="7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0.5" customHeight="1">
      <c r="A157" s="2"/>
      <c r="B157" s="7"/>
      <c r="C157" s="7"/>
      <c r="D157" s="2"/>
      <c r="E157" s="2"/>
      <c r="F157" s="7"/>
      <c r="G157" s="7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0.5" customHeight="1">
      <c r="A158" s="2"/>
      <c r="B158" s="7"/>
      <c r="C158" s="7"/>
      <c r="D158" s="2"/>
      <c r="E158" s="2"/>
      <c r="F158" s="7"/>
      <c r="G158" s="7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0.5" customHeight="1">
      <c r="A159" s="2"/>
      <c r="B159" s="7"/>
      <c r="C159" s="7"/>
      <c r="D159" s="2"/>
      <c r="E159" s="2"/>
      <c r="F159" s="7"/>
      <c r="G159" s="7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0.5" customHeight="1">
      <c r="A160" s="2"/>
      <c r="B160" s="7"/>
      <c r="C160" s="7"/>
      <c r="D160" s="2"/>
      <c r="E160" s="2"/>
      <c r="F160" s="7"/>
      <c r="G160" s="7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0.5" customHeight="1">
      <c r="A161" s="2"/>
      <c r="B161" s="7"/>
      <c r="C161" s="7"/>
      <c r="D161" s="2"/>
      <c r="E161" s="2"/>
      <c r="F161" s="7"/>
      <c r="G161" s="7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0.5" customHeight="1">
      <c r="A162" s="2"/>
      <c r="B162" s="7"/>
      <c r="C162" s="7"/>
      <c r="D162" s="2"/>
      <c r="E162" s="2"/>
      <c r="F162" s="7"/>
      <c r="G162" s="7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0.5" customHeight="1">
      <c r="A163" s="2"/>
      <c r="B163" s="7"/>
      <c r="C163" s="7"/>
      <c r="D163" s="2"/>
      <c r="E163" s="2"/>
      <c r="F163" s="7"/>
      <c r="G163" s="7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0.5" customHeight="1">
      <c r="A164" s="2"/>
      <c r="B164" s="7"/>
      <c r="C164" s="7"/>
      <c r="D164" s="2"/>
      <c r="E164" s="2"/>
      <c r="F164" s="7"/>
      <c r="G164" s="7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0.5" customHeight="1">
      <c r="A165" s="2"/>
      <c r="B165" s="7"/>
      <c r="C165" s="7"/>
      <c r="D165" s="2"/>
      <c r="E165" s="2"/>
      <c r="F165" s="7"/>
      <c r="G165" s="7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0.5" customHeight="1">
      <c r="A166" s="2"/>
      <c r="B166" s="7"/>
      <c r="C166" s="7"/>
      <c r="D166" s="2"/>
      <c r="E166" s="2"/>
      <c r="F166" s="7"/>
      <c r="G166" s="7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0.5" customHeight="1">
      <c r="A167" s="2"/>
      <c r="B167" s="7"/>
      <c r="C167" s="7"/>
      <c r="D167" s="2"/>
      <c r="E167" s="2"/>
      <c r="F167" s="7"/>
      <c r="G167" s="7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0.5" customHeight="1">
      <c r="A168" s="2"/>
      <c r="B168" s="7"/>
      <c r="C168" s="7"/>
      <c r="D168" s="2"/>
      <c r="E168" s="2"/>
      <c r="F168" s="7"/>
      <c r="G168" s="7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0.5" customHeight="1">
      <c r="A169" s="2"/>
      <c r="B169" s="7"/>
      <c r="C169" s="7"/>
      <c r="D169" s="2"/>
      <c r="E169" s="2"/>
      <c r="F169" s="7"/>
      <c r="G169" s="7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0.5" customHeight="1">
      <c r="A170" s="2"/>
      <c r="B170" s="7"/>
      <c r="C170" s="7"/>
      <c r="D170" s="2"/>
      <c r="E170" s="2"/>
      <c r="F170" s="7"/>
      <c r="G170" s="7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0.5" customHeight="1">
      <c r="A171" s="2"/>
      <c r="B171" s="7"/>
      <c r="C171" s="7"/>
      <c r="D171" s="2"/>
      <c r="E171" s="2"/>
      <c r="F171" s="7"/>
      <c r="G171" s="7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0.5" customHeight="1">
      <c r="A172" s="2"/>
      <c r="B172" s="7"/>
      <c r="C172" s="7"/>
      <c r="D172" s="2"/>
      <c r="E172" s="2"/>
      <c r="F172" s="7"/>
      <c r="G172" s="7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0.5" customHeight="1">
      <c r="A173" s="2"/>
      <c r="B173" s="7"/>
      <c r="C173" s="7"/>
      <c r="D173" s="2"/>
      <c r="E173" s="2"/>
      <c r="F173" s="7"/>
      <c r="G173" s="7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0.5" customHeight="1">
      <c r="A174" s="2"/>
      <c r="B174" s="7"/>
      <c r="C174" s="7"/>
      <c r="D174" s="2"/>
      <c r="E174" s="2"/>
      <c r="F174" s="7"/>
      <c r="G174" s="7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0.5" customHeight="1">
      <c r="A175" s="2"/>
      <c r="B175" s="7"/>
      <c r="C175" s="7"/>
      <c r="D175" s="2"/>
      <c r="E175" s="2"/>
      <c r="F175" s="7"/>
      <c r="G175" s="7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0.5" customHeight="1">
      <c r="A176" s="2"/>
      <c r="B176" s="7"/>
      <c r="C176" s="7"/>
      <c r="D176" s="2"/>
      <c r="E176" s="2"/>
      <c r="F176" s="7"/>
      <c r="G176" s="7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0.5" customHeight="1">
      <c r="A177" s="2"/>
      <c r="B177" s="7"/>
      <c r="C177" s="7"/>
      <c r="D177" s="2"/>
      <c r="E177" s="2"/>
      <c r="F177" s="7"/>
      <c r="G177" s="7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0.5" customHeight="1">
      <c r="A178" s="2"/>
      <c r="B178" s="7"/>
      <c r="C178" s="7"/>
      <c r="D178" s="2"/>
      <c r="E178" s="2"/>
      <c r="F178" s="7"/>
      <c r="G178" s="7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0.5" customHeight="1">
      <c r="A179" s="2"/>
      <c r="B179" s="7"/>
      <c r="C179" s="7"/>
      <c r="D179" s="2"/>
      <c r="E179" s="2"/>
      <c r="F179" s="7"/>
      <c r="G179" s="7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0.5" customHeight="1">
      <c r="A180" s="2"/>
      <c r="B180" s="7"/>
      <c r="C180" s="7"/>
      <c r="D180" s="2"/>
      <c r="E180" s="2"/>
      <c r="F180" s="7"/>
      <c r="G180" s="7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0.5" customHeight="1">
      <c r="A181" s="2"/>
      <c r="B181" s="7"/>
      <c r="C181" s="7"/>
      <c r="D181" s="2"/>
      <c r="E181" s="2"/>
      <c r="F181" s="7"/>
      <c r="G181" s="7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0.5" customHeight="1">
      <c r="A182" s="2"/>
      <c r="B182" s="7"/>
      <c r="C182" s="7"/>
      <c r="D182" s="2"/>
      <c r="E182" s="2"/>
      <c r="F182" s="7"/>
      <c r="G182" s="7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0.5" customHeight="1">
      <c r="A183" s="2"/>
      <c r="B183" s="7"/>
      <c r="C183" s="7"/>
      <c r="D183" s="2"/>
      <c r="E183" s="2"/>
      <c r="F183" s="7"/>
      <c r="G183" s="7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0.5" customHeight="1">
      <c r="A184" s="2"/>
      <c r="B184" s="7"/>
      <c r="C184" s="7"/>
      <c r="D184" s="2"/>
      <c r="E184" s="2"/>
      <c r="F184" s="7"/>
      <c r="G184" s="7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0.5" customHeight="1">
      <c r="A185" s="2"/>
      <c r="B185" s="7"/>
      <c r="C185" s="7"/>
      <c r="D185" s="2"/>
      <c r="E185" s="2"/>
      <c r="F185" s="7"/>
      <c r="G185" s="7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0.5" customHeight="1">
      <c r="A186" s="2"/>
      <c r="B186" s="7"/>
      <c r="C186" s="7"/>
      <c r="D186" s="2"/>
      <c r="E186" s="2"/>
      <c r="F186" s="7"/>
      <c r="G186" s="7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0.5" customHeight="1">
      <c r="A187" s="2"/>
      <c r="B187" s="7"/>
      <c r="C187" s="7"/>
      <c r="D187" s="2"/>
      <c r="E187" s="2"/>
      <c r="F187" s="7"/>
      <c r="G187" s="7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0.5" customHeight="1">
      <c r="A188" s="2"/>
      <c r="B188" s="7"/>
      <c r="C188" s="7"/>
      <c r="D188" s="2"/>
      <c r="E188" s="2"/>
      <c r="F188" s="7"/>
      <c r="G188" s="7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0.5" customHeight="1">
      <c r="A189" s="2"/>
      <c r="B189" s="7"/>
      <c r="C189" s="7"/>
      <c r="D189" s="2"/>
      <c r="E189" s="2"/>
      <c r="F189" s="7"/>
      <c r="G189" s="7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0.5" customHeight="1">
      <c r="A190" s="2"/>
      <c r="B190" s="7"/>
      <c r="C190" s="7"/>
      <c r="D190" s="2"/>
      <c r="E190" s="2"/>
      <c r="F190" s="7"/>
      <c r="G190" s="7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0.5" customHeight="1">
      <c r="A191" s="2"/>
      <c r="B191" s="7"/>
      <c r="C191" s="7"/>
      <c r="D191" s="2"/>
      <c r="E191" s="2"/>
      <c r="F191" s="7"/>
      <c r="G191" s="7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0.5" customHeight="1">
      <c r="A192" s="2"/>
      <c r="B192" s="7"/>
      <c r="C192" s="7"/>
      <c r="D192" s="2"/>
      <c r="E192" s="2"/>
      <c r="F192" s="7"/>
      <c r="G192" s="7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0.5" customHeight="1">
      <c r="A193" s="2"/>
      <c r="B193" s="7"/>
      <c r="C193" s="7"/>
      <c r="D193" s="2"/>
      <c r="E193" s="2"/>
      <c r="F193" s="7"/>
      <c r="G193" s="7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0.5" customHeight="1">
      <c r="A194" s="2"/>
      <c r="B194" s="7"/>
      <c r="C194" s="7"/>
      <c r="D194" s="2"/>
      <c r="E194" s="2"/>
      <c r="F194" s="7"/>
      <c r="G194" s="7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0.5" customHeight="1">
      <c r="A195" s="2"/>
      <c r="B195" s="7"/>
      <c r="C195" s="7"/>
      <c r="D195" s="2"/>
      <c r="E195" s="2"/>
      <c r="F195" s="7"/>
      <c r="G195" s="7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0.5" customHeight="1">
      <c r="A196" s="2"/>
      <c r="B196" s="7"/>
      <c r="C196" s="7"/>
      <c r="D196" s="2"/>
      <c r="E196" s="2"/>
      <c r="F196" s="7"/>
      <c r="G196" s="7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0.5" customHeight="1">
      <c r="A197" s="2"/>
      <c r="B197" s="7"/>
      <c r="C197" s="7"/>
      <c r="D197" s="2"/>
      <c r="E197" s="2"/>
      <c r="F197" s="7"/>
      <c r="G197" s="7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0.5" customHeight="1">
      <c r="A198" s="2"/>
      <c r="B198" s="7"/>
      <c r="C198" s="7"/>
      <c r="D198" s="2"/>
      <c r="E198" s="2"/>
      <c r="F198" s="7"/>
      <c r="G198" s="7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0.5" customHeight="1">
      <c r="A199" s="2"/>
      <c r="B199" s="7"/>
      <c r="C199" s="7"/>
      <c r="D199" s="2"/>
      <c r="E199" s="2"/>
      <c r="F199" s="7"/>
      <c r="G199" s="7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0.5" customHeight="1">
      <c r="A200" s="2"/>
      <c r="B200" s="7"/>
      <c r="C200" s="7"/>
      <c r="D200" s="2"/>
      <c r="E200" s="2"/>
      <c r="F200" s="7"/>
      <c r="G200" s="7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0.5" customHeight="1">
      <c r="A201" s="2"/>
      <c r="B201" s="7"/>
      <c r="C201" s="7"/>
      <c r="D201" s="2"/>
      <c r="E201" s="2"/>
      <c r="F201" s="7"/>
      <c r="G201" s="7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0.5" customHeight="1">
      <c r="A202" s="2"/>
      <c r="B202" s="7"/>
      <c r="C202" s="7"/>
      <c r="D202" s="2"/>
      <c r="E202" s="2"/>
      <c r="F202" s="7"/>
      <c r="G202" s="7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0.5" customHeight="1">
      <c r="A203" s="2"/>
      <c r="B203" s="7"/>
      <c r="C203" s="7"/>
      <c r="D203" s="2"/>
      <c r="E203" s="2"/>
      <c r="F203" s="7"/>
      <c r="G203" s="7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0.5" customHeight="1">
      <c r="A204" s="2"/>
      <c r="B204" s="7"/>
      <c r="C204" s="7"/>
      <c r="D204" s="2"/>
      <c r="E204" s="2"/>
      <c r="F204" s="7"/>
      <c r="G204" s="7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0.5" customHeight="1">
      <c r="A205" s="2"/>
      <c r="B205" s="7"/>
      <c r="C205" s="7"/>
      <c r="D205" s="2"/>
      <c r="E205" s="2"/>
      <c r="F205" s="7"/>
      <c r="G205" s="7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0.5" customHeight="1">
      <c r="A206" s="2"/>
      <c r="B206" s="7"/>
      <c r="C206" s="7"/>
      <c r="D206" s="2"/>
      <c r="E206" s="2"/>
      <c r="F206" s="7"/>
      <c r="G206" s="7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0.5" customHeight="1">
      <c r="A207" s="2"/>
      <c r="B207" s="7"/>
      <c r="C207" s="7"/>
      <c r="D207" s="2"/>
      <c r="E207" s="2"/>
      <c r="F207" s="7"/>
      <c r="G207" s="7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0.5" customHeight="1">
      <c r="A208" s="2"/>
      <c r="B208" s="7"/>
      <c r="C208" s="7"/>
      <c r="D208" s="2"/>
      <c r="E208" s="2"/>
      <c r="F208" s="7"/>
      <c r="G208" s="7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0.5" customHeight="1">
      <c r="A209" s="2"/>
      <c r="B209" s="7"/>
      <c r="C209" s="7"/>
      <c r="D209" s="2"/>
      <c r="E209" s="2"/>
      <c r="F209" s="7"/>
      <c r="G209" s="7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0.5" customHeight="1">
      <c r="A210" s="2"/>
      <c r="B210" s="7"/>
      <c r="C210" s="7"/>
      <c r="D210" s="2"/>
      <c r="E210" s="2"/>
      <c r="F210" s="7"/>
      <c r="G210" s="7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0.5" customHeight="1">
      <c r="A211" s="2"/>
      <c r="B211" s="7"/>
      <c r="C211" s="7"/>
      <c r="D211" s="2"/>
      <c r="E211" s="2"/>
      <c r="F211" s="7"/>
      <c r="G211" s="7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0.5" customHeight="1">
      <c r="A212" s="2"/>
      <c r="B212" s="7"/>
      <c r="C212" s="7"/>
      <c r="D212" s="2"/>
      <c r="E212" s="2"/>
      <c r="F212" s="7"/>
      <c r="G212" s="7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0.5" customHeight="1">
      <c r="A213" s="2"/>
      <c r="B213" s="7"/>
      <c r="C213" s="7"/>
      <c r="D213" s="2"/>
      <c r="E213" s="2"/>
      <c r="F213" s="7"/>
      <c r="G213" s="7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0.5" customHeight="1">
      <c r="A214" s="2"/>
      <c r="B214" s="7"/>
      <c r="C214" s="7"/>
      <c r="D214" s="2"/>
      <c r="E214" s="2"/>
      <c r="F214" s="7"/>
      <c r="G214" s="7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0.5" customHeight="1">
      <c r="A215" s="2"/>
      <c r="B215" s="7"/>
      <c r="C215" s="7"/>
      <c r="D215" s="2"/>
      <c r="E215" s="2"/>
      <c r="F215" s="7"/>
      <c r="G215" s="7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0.5" customHeight="1">
      <c r="A216" s="2"/>
      <c r="B216" s="7"/>
      <c r="C216" s="7"/>
      <c r="D216" s="2"/>
      <c r="E216" s="2"/>
      <c r="F216" s="7"/>
      <c r="G216" s="7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0.5" customHeight="1">
      <c r="A217" s="2"/>
      <c r="B217" s="7"/>
      <c r="C217" s="7"/>
      <c r="D217" s="2"/>
      <c r="E217" s="2"/>
      <c r="F217" s="7"/>
      <c r="G217" s="7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rintOptions/>
  <pageMargins bottom="0.75" footer="0.0" header="0.0" left="0.7" right="0.7" top="0.75"/>
  <pageSetup orientation="landscape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22.88"/>
    <col customWidth="1" min="2" max="2" width="11.75"/>
    <col customWidth="1" min="3" max="9" width="11.5"/>
    <col customWidth="1" min="10" max="26" width="10.0"/>
  </cols>
  <sheetData>
    <row r="1" ht="15.0" customHeight="1">
      <c r="A1" s="1" t="s">
        <v>0</v>
      </c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5.0" customHeight="1">
      <c r="A2" s="3" t="s">
        <v>1</v>
      </c>
      <c r="E2" s="4" t="s">
        <v>27</v>
      </c>
      <c r="G2" s="5" t="s">
        <v>3</v>
      </c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5.0" customHeight="1">
      <c r="A3" s="1" t="s">
        <v>4</v>
      </c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15.0" customHeight="1">
      <c r="A4" s="6" t="s">
        <v>5</v>
      </c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10.5" customHeight="1">
      <c r="A5" s="2"/>
      <c r="B5" s="7"/>
      <c r="C5" s="7"/>
      <c r="D5" s="2"/>
      <c r="E5" s="2"/>
      <c r="F5" s="7"/>
      <c r="G5" s="7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10.5" customHeight="1">
      <c r="A6" s="8" t="s">
        <v>6</v>
      </c>
      <c r="B6" s="9" t="s">
        <v>7</v>
      </c>
      <c r="C6" s="10"/>
      <c r="D6" s="10"/>
      <c r="E6" s="11"/>
      <c r="F6" s="12" t="s">
        <v>8</v>
      </c>
      <c r="G6" s="10"/>
      <c r="H6" s="10"/>
      <c r="I6" s="11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10.5" customHeight="1">
      <c r="A7" s="13"/>
      <c r="B7" s="14" t="s">
        <v>9</v>
      </c>
      <c r="C7" s="14" t="s">
        <v>10</v>
      </c>
      <c r="D7" s="15" t="s">
        <v>11</v>
      </c>
      <c r="E7" s="15" t="s">
        <v>12</v>
      </c>
      <c r="F7" s="16" t="s">
        <v>9</v>
      </c>
      <c r="G7" s="16" t="s">
        <v>10</v>
      </c>
      <c r="H7" s="17" t="s">
        <v>11</v>
      </c>
      <c r="I7" s="17" t="s">
        <v>12</v>
      </c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10.5" customHeight="1">
      <c r="A8" s="18" t="s">
        <v>13</v>
      </c>
      <c r="B8" s="19">
        <f>IFERROR(__xludf.DUMMYFUNCTION("+Hoja2!K8"),91.3)</f>
        <v>91.3</v>
      </c>
      <c r="C8" s="19"/>
      <c r="D8" s="21">
        <f>IFERROR(__xludf.DUMMYFUNCTION("+IFERROR((C8/B8),0)"),0.0)</f>
        <v>0</v>
      </c>
      <c r="E8" s="19"/>
      <c r="F8" s="19">
        <f>IFERROR(__xludf.DUMMYFUNCTION("+B8+SEP!F8"),722.0999999999999)</f>
        <v>722.1</v>
      </c>
      <c r="G8" s="19">
        <f>IFERROR(__xludf.DUMMYFUNCTION("+C8+SEP!G8"),40.0)</f>
        <v>40</v>
      </c>
      <c r="H8" s="21">
        <f>IFERROR(__xludf.DUMMYFUNCTION("+IFERROR((G8/F8),0)"),0.055393989752111905)</f>
        <v>0.05539398975</v>
      </c>
      <c r="I8" s="22">
        <f>E8+JUL!I8</f>
        <v>0</v>
      </c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10.5" customHeight="1">
      <c r="A9" s="18" t="s">
        <v>14</v>
      </c>
      <c r="B9" s="19">
        <f>IFERROR(__xludf.DUMMYFUNCTION("+Hoja2!K19"),27.5)</f>
        <v>27.5</v>
      </c>
      <c r="C9" s="19"/>
      <c r="D9" s="21">
        <f>IFERROR(__xludf.DUMMYFUNCTION("+IFERROR((C9/B9),0)"),0.0)</f>
        <v>0</v>
      </c>
      <c r="E9" s="19"/>
      <c r="F9" s="19">
        <f>IFERROR(__xludf.DUMMYFUNCTION("+B9+SEP!F9"),217.5)</f>
        <v>217.5</v>
      </c>
      <c r="G9" s="19">
        <f>IFERROR(__xludf.DUMMYFUNCTION("+C9+SEP!G9"),234.0)</f>
        <v>234</v>
      </c>
      <c r="H9" s="21">
        <f>IFERROR(__xludf.DUMMYFUNCTION("+IFERROR((G9/F9),0)"),1.0758620689655172)</f>
        <v>1.075862069</v>
      </c>
      <c r="I9" s="22">
        <f>E9+JUL!I9</f>
        <v>0</v>
      </c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10.5" customHeight="1">
      <c r="A10" s="23" t="s">
        <v>15</v>
      </c>
      <c r="B10" s="24">
        <f>IFERROR(__xludf.DUMMYFUNCTION("+B8-B9"),63.8)</f>
        <v>63.8</v>
      </c>
      <c r="C10" s="24">
        <f>IFERROR(__xludf.DUMMYFUNCTION("+C8-C9"),0.0)</f>
        <v>0</v>
      </c>
      <c r="D10" s="25">
        <f>IFERROR(__xludf.DUMMYFUNCTION("+IFERROR(C10/B10,0)"),0.0)</f>
        <v>0</v>
      </c>
      <c r="E10" s="24">
        <f>IFERROR(__xludf.DUMMYFUNCTION("+E8-E9"),0.0)</f>
        <v>0</v>
      </c>
      <c r="F10" s="24">
        <f>IFERROR(__xludf.DUMMYFUNCTION("+F8-F9"),504.5999999999999)</f>
        <v>504.6</v>
      </c>
      <c r="G10" s="24">
        <f>IFERROR(__xludf.DUMMYFUNCTION("+G8-G9"),-194.0)</f>
        <v>-194</v>
      </c>
      <c r="H10" s="25">
        <f>IFERROR(__xludf.DUMMYFUNCTION("+IFERROR(G10/F10,0)"),-0.3844629409433215)</f>
        <v>-0.3844629409</v>
      </c>
      <c r="I10" s="24">
        <f>IFERROR(__xludf.DUMMYFUNCTION("+I8-I9"),0.0)</f>
        <v>0</v>
      </c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10.5" customHeight="1">
      <c r="A11" s="26"/>
      <c r="B11" s="27"/>
      <c r="C11" s="27"/>
      <c r="D11" s="28"/>
      <c r="E11" s="27"/>
      <c r="F11" s="27"/>
      <c r="G11" s="27"/>
      <c r="H11" s="28"/>
      <c r="I11" s="28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10.5" customHeight="1">
      <c r="A12" s="2"/>
      <c r="B12" s="7"/>
      <c r="C12" s="7"/>
      <c r="D12" s="2"/>
      <c r="E12" s="7"/>
      <c r="F12" s="7"/>
      <c r="G12" s="7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10.5" customHeight="1">
      <c r="A13" s="23" t="s">
        <v>16</v>
      </c>
      <c r="B13" s="24">
        <f t="shared" ref="B13:C13" si="1">B10</f>
        <v>63.8</v>
      </c>
      <c r="C13" s="24">
        <f t="shared" si="1"/>
        <v>0</v>
      </c>
      <c r="D13" s="25">
        <f>IFERROR(__xludf.DUMMYFUNCTION("+IFERROR((C13/B13),0)"),0.0)</f>
        <v>0</v>
      </c>
      <c r="E13" s="24">
        <f t="shared" ref="E13:G13" si="2">E10</f>
        <v>0</v>
      </c>
      <c r="F13" s="24">
        <f t="shared" si="2"/>
        <v>504.6</v>
      </c>
      <c r="G13" s="24">
        <f t="shared" si="2"/>
        <v>-194</v>
      </c>
      <c r="H13" s="25">
        <f>IFERROR(__xludf.DUMMYFUNCTION("+IFERROR((G13/F13),0)"),-0.3844629409433215)</f>
        <v>-0.3844629409</v>
      </c>
      <c r="I13" s="24">
        <f>I10</f>
        <v>0</v>
      </c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10.5" customHeight="1">
      <c r="A14" s="2"/>
      <c r="B14" s="7"/>
      <c r="C14" s="7"/>
      <c r="D14" s="2"/>
      <c r="E14" s="2"/>
      <c r="F14" s="7"/>
      <c r="G14" s="7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10.5" customHeight="1">
      <c r="A15" s="23" t="s">
        <v>17</v>
      </c>
      <c r="B15" s="19">
        <f>IFERROR(__xludf.DUMMYFUNCTION("+Hoja2!K35"),385.0)</f>
        <v>385</v>
      </c>
      <c r="C15" s="19"/>
      <c r="D15" s="25">
        <f>IFERROR(__xludf.DUMMYFUNCTION("+IFERROR((C15/B15),0)"),0.0)</f>
        <v>0</v>
      </c>
      <c r="E15" s="19"/>
      <c r="F15" s="19">
        <f>IFERROR(__xludf.DUMMYFUNCTION("+B15+SEP!F15"),3045.0)</f>
        <v>3045</v>
      </c>
      <c r="G15" s="19">
        <f>IFERROR(__xludf.DUMMYFUNCTION("+C15+SEP!G15"),218.0)</f>
        <v>218</v>
      </c>
      <c r="H15" s="25">
        <f>IFERROR(__xludf.DUMMYFUNCTION("+IFERROR((G15/F15),0)"),0.07159277504105091)</f>
        <v>0.07159277504</v>
      </c>
      <c r="I15" s="30">
        <f>E15+SEP!I15</f>
        <v>0</v>
      </c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</row>
    <row r="16" ht="10.5" customHeight="1">
      <c r="A16" s="31"/>
      <c r="B16" s="32"/>
      <c r="C16" s="32"/>
      <c r="D16" s="31"/>
      <c r="E16" s="31"/>
      <c r="F16" s="7"/>
      <c r="G16" s="7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</row>
    <row r="17" ht="10.5" customHeight="1">
      <c r="A17" s="23" t="s">
        <v>18</v>
      </c>
      <c r="B17" s="19">
        <f>IFERROR(__xludf.DUMMYFUNCTION("+Hoja2!K36"),682.0)</f>
        <v>682</v>
      </c>
      <c r="C17" s="19"/>
      <c r="D17" s="25">
        <f>IFERROR(__xludf.DUMMYFUNCTION("+IFERROR((C17/B17),0)"),0.0)</f>
        <v>0</v>
      </c>
      <c r="E17" s="19"/>
      <c r="F17" s="19">
        <f>IFERROR(__xludf.DUMMYFUNCTION("+B17+SEP!F17"),5394.0)</f>
        <v>5394</v>
      </c>
      <c r="G17" s="19">
        <f>IFERROR(__xludf.DUMMYFUNCTION("+C17+SEP!G17"),1164.0)</f>
        <v>1164</v>
      </c>
      <c r="H17" s="25">
        <f>IFERROR(__xludf.DUMMYFUNCTION("+IFERROR((G17/F17),0)"),0.21579532814238042)</f>
        <v>0.2157953281</v>
      </c>
      <c r="I17" s="30">
        <f>E17+SEP!I17</f>
        <v>0</v>
      </c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</row>
    <row r="18" ht="10.5" customHeight="1">
      <c r="A18" s="2"/>
      <c r="B18" s="7"/>
      <c r="C18" s="7"/>
      <c r="D18" s="2"/>
      <c r="E18" s="2"/>
      <c r="F18" s="7"/>
      <c r="G18" s="7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10.5" customHeight="1">
      <c r="A19" s="2"/>
      <c r="B19" s="7"/>
      <c r="C19" s="7"/>
      <c r="D19" s="2"/>
      <c r="E19" s="2"/>
      <c r="F19" s="7"/>
      <c r="G19" s="7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10.5" customHeight="1">
      <c r="A20" s="2"/>
      <c r="B20" s="7"/>
      <c r="C20" s="7"/>
      <c r="D20" s="2"/>
      <c r="E20" s="2"/>
      <c r="F20" s="7"/>
      <c r="G20" s="7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0.5" customHeight="1">
      <c r="A21" s="2"/>
      <c r="B21" s="7"/>
      <c r="C21" s="7"/>
      <c r="D21" s="2"/>
      <c r="E21" s="2"/>
      <c r="F21" s="7"/>
      <c r="G21" s="7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0.5" customHeight="1">
      <c r="A22" s="2"/>
      <c r="B22" s="7"/>
      <c r="C22" s="7"/>
      <c r="D22" s="2"/>
      <c r="E22" s="2"/>
      <c r="F22" s="7"/>
      <c r="G22" s="7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0.5" customHeight="1">
      <c r="A23" s="2"/>
      <c r="B23" s="7"/>
      <c r="C23" s="7"/>
      <c r="D23" s="2"/>
      <c r="E23" s="2"/>
      <c r="F23" s="7"/>
      <c r="G23" s="7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0.5" customHeight="1">
      <c r="A24" s="2"/>
      <c r="B24" s="7"/>
      <c r="C24" s="7"/>
      <c r="D24" s="2"/>
      <c r="E24" s="2"/>
      <c r="F24" s="7"/>
      <c r="G24" s="7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0.5" customHeight="1">
      <c r="A25" s="2"/>
      <c r="B25" s="7"/>
      <c r="C25" s="7"/>
      <c r="D25" s="2"/>
      <c r="E25" s="2"/>
      <c r="F25" s="7"/>
      <c r="G25" s="7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0.5" customHeight="1">
      <c r="A26" s="2"/>
      <c r="B26" s="7"/>
      <c r="C26" s="7"/>
      <c r="D26" s="2"/>
      <c r="E26" s="2"/>
      <c r="F26" s="7"/>
      <c r="G26" s="7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0.5" customHeight="1">
      <c r="A27" s="2"/>
      <c r="B27" s="7"/>
      <c r="C27" s="7"/>
      <c r="D27" s="2"/>
      <c r="E27" s="2"/>
      <c r="F27" s="7"/>
      <c r="G27" s="7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0.5" customHeight="1">
      <c r="A28" s="2"/>
      <c r="B28" s="7"/>
      <c r="C28" s="7"/>
      <c r="D28" s="2"/>
      <c r="E28" s="2"/>
      <c r="F28" s="7"/>
      <c r="G28" s="7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0.5" customHeight="1">
      <c r="A29" s="2"/>
      <c r="B29" s="7"/>
      <c r="C29" s="7"/>
      <c r="D29" s="2"/>
      <c r="E29" s="2"/>
      <c r="F29" s="7"/>
      <c r="G29" s="7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0.5" customHeight="1">
      <c r="A30" s="2"/>
      <c r="B30" s="7"/>
      <c r="C30" s="7"/>
      <c r="D30" s="2"/>
      <c r="E30" s="2"/>
      <c r="F30" s="7"/>
      <c r="G30" s="7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0.5" customHeight="1">
      <c r="A31" s="2"/>
      <c r="B31" s="7"/>
      <c r="C31" s="7"/>
      <c r="D31" s="2"/>
      <c r="E31" s="2"/>
      <c r="F31" s="7"/>
      <c r="G31" s="7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0.5" customHeight="1">
      <c r="A32" s="2"/>
      <c r="B32" s="7"/>
      <c r="C32" s="7"/>
      <c r="D32" s="2"/>
      <c r="E32" s="2"/>
      <c r="F32" s="7"/>
      <c r="G32" s="7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0.5" customHeight="1">
      <c r="A33" s="2"/>
      <c r="B33" s="7"/>
      <c r="C33" s="7"/>
      <c r="D33" s="2"/>
      <c r="E33" s="2"/>
      <c r="F33" s="7"/>
      <c r="G33" s="7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0.5" customHeight="1">
      <c r="A34" s="2"/>
      <c r="B34" s="7"/>
      <c r="C34" s="7"/>
      <c r="D34" s="2"/>
      <c r="E34" s="2"/>
      <c r="F34" s="7"/>
      <c r="G34" s="7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0.5" customHeight="1">
      <c r="A35" s="2"/>
      <c r="B35" s="7"/>
      <c r="C35" s="7"/>
      <c r="D35" s="2"/>
      <c r="E35" s="2"/>
      <c r="F35" s="7"/>
      <c r="G35" s="7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0.5" customHeight="1">
      <c r="A36" s="2"/>
      <c r="B36" s="7"/>
      <c r="C36" s="7"/>
      <c r="D36" s="2"/>
      <c r="E36" s="2"/>
      <c r="F36" s="7"/>
      <c r="G36" s="7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0.5" customHeight="1">
      <c r="A37" s="2"/>
      <c r="B37" s="7"/>
      <c r="C37" s="7"/>
      <c r="D37" s="2"/>
      <c r="E37" s="2"/>
      <c r="F37" s="7"/>
      <c r="G37" s="7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0.5" customHeight="1">
      <c r="A38" s="2"/>
      <c r="B38" s="7"/>
      <c r="C38" s="7"/>
      <c r="D38" s="2"/>
      <c r="E38" s="2"/>
      <c r="F38" s="7"/>
      <c r="G38" s="7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0.5" customHeight="1">
      <c r="A39" s="2"/>
      <c r="B39" s="7"/>
      <c r="C39" s="7"/>
      <c r="D39" s="2"/>
      <c r="E39" s="2"/>
      <c r="F39" s="7"/>
      <c r="G39" s="7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0.5" customHeight="1">
      <c r="A40" s="2"/>
      <c r="B40" s="7"/>
      <c r="C40" s="7"/>
      <c r="D40" s="2"/>
      <c r="E40" s="2"/>
      <c r="F40" s="7"/>
      <c r="G40" s="7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0.5" customHeight="1">
      <c r="A41" s="2"/>
      <c r="B41" s="7"/>
      <c r="C41" s="7"/>
      <c r="D41" s="2"/>
      <c r="E41" s="2"/>
      <c r="F41" s="7"/>
      <c r="G41" s="7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0.5" customHeight="1">
      <c r="A42" s="2"/>
      <c r="B42" s="7"/>
      <c r="C42" s="7"/>
      <c r="D42" s="2"/>
      <c r="E42" s="2"/>
      <c r="F42" s="7"/>
      <c r="G42" s="7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0.5" customHeight="1">
      <c r="A43" s="2"/>
      <c r="B43" s="7"/>
      <c r="C43" s="7"/>
      <c r="D43" s="2"/>
      <c r="E43" s="2"/>
      <c r="F43" s="7"/>
      <c r="G43" s="7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0.5" customHeight="1">
      <c r="A44" s="2"/>
      <c r="B44" s="7"/>
      <c r="C44" s="7"/>
      <c r="D44" s="2"/>
      <c r="E44" s="2"/>
      <c r="F44" s="7"/>
      <c r="G44" s="7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0.5" customHeight="1">
      <c r="A45" s="2"/>
      <c r="B45" s="7"/>
      <c r="C45" s="7"/>
      <c r="D45" s="2"/>
      <c r="E45" s="2"/>
      <c r="F45" s="7"/>
      <c r="G45" s="7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0.5" customHeight="1">
      <c r="A46" s="2"/>
      <c r="B46" s="7"/>
      <c r="C46" s="7"/>
      <c r="D46" s="2"/>
      <c r="E46" s="2"/>
      <c r="F46" s="7"/>
      <c r="G46" s="7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0.5" customHeight="1">
      <c r="A47" s="2"/>
      <c r="B47" s="7"/>
      <c r="C47" s="7"/>
      <c r="D47" s="2"/>
      <c r="E47" s="2"/>
      <c r="F47" s="7"/>
      <c r="G47" s="7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0.5" customHeight="1">
      <c r="A48" s="2"/>
      <c r="B48" s="7"/>
      <c r="C48" s="7"/>
      <c r="D48" s="2"/>
      <c r="E48" s="2"/>
      <c r="F48" s="7"/>
      <c r="G48" s="7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0.5" customHeight="1">
      <c r="A49" s="2"/>
      <c r="B49" s="7"/>
      <c r="C49" s="7"/>
      <c r="D49" s="2"/>
      <c r="E49" s="2"/>
      <c r="F49" s="7"/>
      <c r="G49" s="7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0.5" customHeight="1">
      <c r="A50" s="2"/>
      <c r="B50" s="7"/>
      <c r="C50" s="7"/>
      <c r="D50" s="2"/>
      <c r="E50" s="2"/>
      <c r="F50" s="7"/>
      <c r="G50" s="7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0.5" customHeight="1">
      <c r="A51" s="2"/>
      <c r="B51" s="7"/>
      <c r="C51" s="7"/>
      <c r="D51" s="2"/>
      <c r="E51" s="2"/>
      <c r="F51" s="7"/>
      <c r="G51" s="7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0.5" customHeight="1">
      <c r="A52" s="2"/>
      <c r="B52" s="7"/>
      <c r="C52" s="7"/>
      <c r="D52" s="2"/>
      <c r="E52" s="2"/>
      <c r="F52" s="7"/>
      <c r="G52" s="7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0.5" customHeight="1">
      <c r="A53" s="2"/>
      <c r="B53" s="7"/>
      <c r="C53" s="7"/>
      <c r="D53" s="2"/>
      <c r="E53" s="2"/>
      <c r="F53" s="7"/>
      <c r="G53" s="7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0.5" customHeight="1">
      <c r="A54" s="2"/>
      <c r="B54" s="7"/>
      <c r="C54" s="7"/>
      <c r="D54" s="2"/>
      <c r="E54" s="2"/>
      <c r="F54" s="7"/>
      <c r="G54" s="7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0.5" customHeight="1">
      <c r="A55" s="2"/>
      <c r="B55" s="7"/>
      <c r="C55" s="7"/>
      <c r="D55" s="2"/>
      <c r="E55" s="2"/>
      <c r="F55" s="7"/>
      <c r="G55" s="7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0.5" customHeight="1">
      <c r="A56" s="2"/>
      <c r="B56" s="7"/>
      <c r="C56" s="7"/>
      <c r="D56" s="2"/>
      <c r="E56" s="2"/>
      <c r="F56" s="7"/>
      <c r="G56" s="7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0.5" customHeight="1">
      <c r="A57" s="2"/>
      <c r="B57" s="7"/>
      <c r="C57" s="7"/>
      <c r="D57" s="2"/>
      <c r="E57" s="2"/>
      <c r="F57" s="7"/>
      <c r="G57" s="7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0.5" customHeight="1">
      <c r="A58" s="2"/>
      <c r="B58" s="7"/>
      <c r="C58" s="7"/>
      <c r="D58" s="2"/>
      <c r="E58" s="2"/>
      <c r="F58" s="7"/>
      <c r="G58" s="7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0.5" customHeight="1">
      <c r="A59" s="2"/>
      <c r="B59" s="7"/>
      <c r="C59" s="7"/>
      <c r="D59" s="2"/>
      <c r="E59" s="2"/>
      <c r="F59" s="7"/>
      <c r="G59" s="7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0.5" customHeight="1">
      <c r="A60" s="2"/>
      <c r="B60" s="7"/>
      <c r="C60" s="7"/>
      <c r="D60" s="2"/>
      <c r="E60" s="2"/>
      <c r="F60" s="7"/>
      <c r="G60" s="7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0.5" customHeight="1">
      <c r="A61" s="2"/>
      <c r="B61" s="7"/>
      <c r="C61" s="7"/>
      <c r="D61" s="2"/>
      <c r="E61" s="2"/>
      <c r="F61" s="7"/>
      <c r="G61" s="7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0.5" customHeight="1">
      <c r="A62" s="2"/>
      <c r="B62" s="7"/>
      <c r="C62" s="7"/>
      <c r="D62" s="2"/>
      <c r="E62" s="2"/>
      <c r="F62" s="7"/>
      <c r="G62" s="7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0.5" customHeight="1">
      <c r="A63" s="2"/>
      <c r="B63" s="7"/>
      <c r="C63" s="7"/>
      <c r="D63" s="2"/>
      <c r="E63" s="2"/>
      <c r="F63" s="7"/>
      <c r="G63" s="7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0.5" customHeight="1">
      <c r="A64" s="2"/>
      <c r="B64" s="7"/>
      <c r="C64" s="7"/>
      <c r="D64" s="2"/>
      <c r="E64" s="2"/>
      <c r="F64" s="7"/>
      <c r="G64" s="7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0.5" customHeight="1">
      <c r="A65" s="2"/>
      <c r="B65" s="7"/>
      <c r="C65" s="7"/>
      <c r="D65" s="2"/>
      <c r="E65" s="2"/>
      <c r="F65" s="7"/>
      <c r="G65" s="7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0.5" customHeight="1">
      <c r="A66" s="2"/>
      <c r="B66" s="7"/>
      <c r="C66" s="7"/>
      <c r="D66" s="2"/>
      <c r="E66" s="2"/>
      <c r="F66" s="7"/>
      <c r="G66" s="7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0.5" customHeight="1">
      <c r="A67" s="2"/>
      <c r="B67" s="7"/>
      <c r="C67" s="7"/>
      <c r="D67" s="2"/>
      <c r="E67" s="2"/>
      <c r="F67" s="7"/>
      <c r="G67" s="7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0.5" customHeight="1">
      <c r="A68" s="2"/>
      <c r="B68" s="7"/>
      <c r="C68" s="7"/>
      <c r="D68" s="2"/>
      <c r="E68" s="2"/>
      <c r="F68" s="7"/>
      <c r="G68" s="7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0.5" customHeight="1">
      <c r="A69" s="2"/>
      <c r="B69" s="7"/>
      <c r="C69" s="7"/>
      <c r="D69" s="2"/>
      <c r="E69" s="2"/>
      <c r="F69" s="7"/>
      <c r="G69" s="7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0.5" customHeight="1">
      <c r="A70" s="2"/>
      <c r="B70" s="7"/>
      <c r="C70" s="7"/>
      <c r="D70" s="2"/>
      <c r="E70" s="2"/>
      <c r="F70" s="7"/>
      <c r="G70" s="7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0.5" customHeight="1">
      <c r="A71" s="2"/>
      <c r="B71" s="7"/>
      <c r="C71" s="7"/>
      <c r="D71" s="2"/>
      <c r="E71" s="2"/>
      <c r="F71" s="7"/>
      <c r="G71" s="7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0.5" customHeight="1">
      <c r="A72" s="2"/>
      <c r="B72" s="7"/>
      <c r="C72" s="7"/>
      <c r="D72" s="2"/>
      <c r="E72" s="2"/>
      <c r="F72" s="7"/>
      <c r="G72" s="7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0.5" customHeight="1">
      <c r="A73" s="2"/>
      <c r="B73" s="7"/>
      <c r="C73" s="7"/>
      <c r="D73" s="2"/>
      <c r="E73" s="2"/>
      <c r="F73" s="7"/>
      <c r="G73" s="7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0.5" customHeight="1">
      <c r="A74" s="2"/>
      <c r="B74" s="7"/>
      <c r="C74" s="7"/>
      <c r="D74" s="2"/>
      <c r="E74" s="2"/>
      <c r="F74" s="7"/>
      <c r="G74" s="7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0.5" customHeight="1">
      <c r="A75" s="2"/>
      <c r="B75" s="7"/>
      <c r="C75" s="7"/>
      <c r="D75" s="2"/>
      <c r="E75" s="2"/>
      <c r="F75" s="7"/>
      <c r="G75" s="7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0.5" customHeight="1">
      <c r="A76" s="2"/>
      <c r="B76" s="7"/>
      <c r="C76" s="7"/>
      <c r="D76" s="2"/>
      <c r="E76" s="2"/>
      <c r="F76" s="7"/>
      <c r="G76" s="7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0.5" customHeight="1">
      <c r="A77" s="2"/>
      <c r="B77" s="7"/>
      <c r="C77" s="7"/>
      <c r="D77" s="2"/>
      <c r="E77" s="2"/>
      <c r="F77" s="7"/>
      <c r="G77" s="7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0.5" customHeight="1">
      <c r="A78" s="2"/>
      <c r="B78" s="7"/>
      <c r="C78" s="7"/>
      <c r="D78" s="2"/>
      <c r="E78" s="2"/>
      <c r="F78" s="7"/>
      <c r="G78" s="7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0.5" customHeight="1">
      <c r="A79" s="2"/>
      <c r="B79" s="7"/>
      <c r="C79" s="7"/>
      <c r="D79" s="2"/>
      <c r="E79" s="2"/>
      <c r="F79" s="7"/>
      <c r="G79" s="7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0.5" customHeight="1">
      <c r="A80" s="2"/>
      <c r="B80" s="7"/>
      <c r="C80" s="7"/>
      <c r="D80" s="2"/>
      <c r="E80" s="2"/>
      <c r="F80" s="7"/>
      <c r="G80" s="7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0.5" customHeight="1">
      <c r="A81" s="2"/>
      <c r="B81" s="7"/>
      <c r="C81" s="7"/>
      <c r="D81" s="2"/>
      <c r="E81" s="2"/>
      <c r="F81" s="7"/>
      <c r="G81" s="7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0.5" customHeight="1">
      <c r="A82" s="2"/>
      <c r="B82" s="7"/>
      <c r="C82" s="7"/>
      <c r="D82" s="2"/>
      <c r="E82" s="2"/>
      <c r="F82" s="7"/>
      <c r="G82" s="7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0.5" customHeight="1">
      <c r="A83" s="2"/>
      <c r="B83" s="7"/>
      <c r="C83" s="7"/>
      <c r="D83" s="2"/>
      <c r="E83" s="2"/>
      <c r="F83" s="7"/>
      <c r="G83" s="7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0.5" customHeight="1">
      <c r="A84" s="2"/>
      <c r="B84" s="7"/>
      <c r="C84" s="7"/>
      <c r="D84" s="2"/>
      <c r="E84" s="2"/>
      <c r="F84" s="7"/>
      <c r="G84" s="7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0.5" customHeight="1">
      <c r="A85" s="2"/>
      <c r="B85" s="7"/>
      <c r="C85" s="7"/>
      <c r="D85" s="2"/>
      <c r="E85" s="2"/>
      <c r="F85" s="7"/>
      <c r="G85" s="7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0.5" customHeight="1">
      <c r="A86" s="2"/>
      <c r="B86" s="7"/>
      <c r="C86" s="7"/>
      <c r="D86" s="2"/>
      <c r="E86" s="2"/>
      <c r="F86" s="7"/>
      <c r="G86" s="7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0.5" customHeight="1">
      <c r="A87" s="2"/>
      <c r="B87" s="7"/>
      <c r="C87" s="7"/>
      <c r="D87" s="2"/>
      <c r="E87" s="2"/>
      <c r="F87" s="7"/>
      <c r="G87" s="7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0.5" customHeight="1">
      <c r="A88" s="2"/>
      <c r="B88" s="7"/>
      <c r="C88" s="7"/>
      <c r="D88" s="2"/>
      <c r="E88" s="2"/>
      <c r="F88" s="7"/>
      <c r="G88" s="7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0.5" customHeight="1">
      <c r="A89" s="2"/>
      <c r="B89" s="7"/>
      <c r="C89" s="7"/>
      <c r="D89" s="2"/>
      <c r="E89" s="2"/>
      <c r="F89" s="7"/>
      <c r="G89" s="7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0.5" customHeight="1">
      <c r="A90" s="2"/>
      <c r="B90" s="7"/>
      <c r="C90" s="7"/>
      <c r="D90" s="2"/>
      <c r="E90" s="2"/>
      <c r="F90" s="7"/>
      <c r="G90" s="7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0.5" customHeight="1">
      <c r="A91" s="2"/>
      <c r="B91" s="7"/>
      <c r="C91" s="7"/>
      <c r="D91" s="2"/>
      <c r="E91" s="2"/>
      <c r="F91" s="7"/>
      <c r="G91" s="7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0.5" customHeight="1">
      <c r="A92" s="2"/>
      <c r="B92" s="7"/>
      <c r="C92" s="7"/>
      <c r="D92" s="2"/>
      <c r="E92" s="2"/>
      <c r="F92" s="7"/>
      <c r="G92" s="7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0.5" customHeight="1">
      <c r="A93" s="2"/>
      <c r="B93" s="7"/>
      <c r="C93" s="7"/>
      <c r="D93" s="2"/>
      <c r="E93" s="2"/>
      <c r="F93" s="7"/>
      <c r="G93" s="7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0.5" customHeight="1">
      <c r="A94" s="2"/>
      <c r="B94" s="7"/>
      <c r="C94" s="7"/>
      <c r="D94" s="2"/>
      <c r="E94" s="2"/>
      <c r="F94" s="7"/>
      <c r="G94" s="7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0.5" customHeight="1">
      <c r="A95" s="2"/>
      <c r="B95" s="7"/>
      <c r="C95" s="7"/>
      <c r="D95" s="2"/>
      <c r="E95" s="2"/>
      <c r="F95" s="7"/>
      <c r="G95" s="7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0.5" customHeight="1">
      <c r="A96" s="2"/>
      <c r="B96" s="7"/>
      <c r="C96" s="7"/>
      <c r="D96" s="2"/>
      <c r="E96" s="2"/>
      <c r="F96" s="7"/>
      <c r="G96" s="7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0.5" customHeight="1">
      <c r="A97" s="2"/>
      <c r="B97" s="7"/>
      <c r="C97" s="7"/>
      <c r="D97" s="2"/>
      <c r="E97" s="2"/>
      <c r="F97" s="7"/>
      <c r="G97" s="7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0.5" customHeight="1">
      <c r="A98" s="2"/>
      <c r="B98" s="7"/>
      <c r="C98" s="7"/>
      <c r="D98" s="2"/>
      <c r="E98" s="2"/>
      <c r="F98" s="7"/>
      <c r="G98" s="7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0.5" customHeight="1">
      <c r="A99" s="2"/>
      <c r="B99" s="7"/>
      <c r="C99" s="7"/>
      <c r="D99" s="2"/>
      <c r="E99" s="2"/>
      <c r="F99" s="7"/>
      <c r="G99" s="7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0.5" customHeight="1">
      <c r="A100" s="2"/>
      <c r="B100" s="7"/>
      <c r="C100" s="7"/>
      <c r="D100" s="2"/>
      <c r="E100" s="2"/>
      <c r="F100" s="7"/>
      <c r="G100" s="7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0.5" customHeight="1">
      <c r="A101" s="2"/>
      <c r="B101" s="7"/>
      <c r="C101" s="7"/>
      <c r="D101" s="2"/>
      <c r="E101" s="2"/>
      <c r="F101" s="7"/>
      <c r="G101" s="7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0.5" customHeight="1">
      <c r="A102" s="2"/>
      <c r="B102" s="7"/>
      <c r="C102" s="7"/>
      <c r="D102" s="2"/>
      <c r="E102" s="2"/>
      <c r="F102" s="7"/>
      <c r="G102" s="7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0.5" customHeight="1">
      <c r="A103" s="2"/>
      <c r="B103" s="7"/>
      <c r="C103" s="7"/>
      <c r="D103" s="2"/>
      <c r="E103" s="2"/>
      <c r="F103" s="7"/>
      <c r="G103" s="7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0.5" customHeight="1">
      <c r="A104" s="2"/>
      <c r="B104" s="7"/>
      <c r="C104" s="7"/>
      <c r="D104" s="2"/>
      <c r="E104" s="2"/>
      <c r="F104" s="7"/>
      <c r="G104" s="7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0.5" customHeight="1">
      <c r="A105" s="2"/>
      <c r="B105" s="7"/>
      <c r="C105" s="7"/>
      <c r="D105" s="2"/>
      <c r="E105" s="2"/>
      <c r="F105" s="7"/>
      <c r="G105" s="7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0.5" customHeight="1">
      <c r="A106" s="2"/>
      <c r="B106" s="7"/>
      <c r="C106" s="7"/>
      <c r="D106" s="2"/>
      <c r="E106" s="2"/>
      <c r="F106" s="7"/>
      <c r="G106" s="7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0.5" customHeight="1">
      <c r="A107" s="2"/>
      <c r="B107" s="7"/>
      <c r="C107" s="7"/>
      <c r="D107" s="2"/>
      <c r="E107" s="2"/>
      <c r="F107" s="7"/>
      <c r="G107" s="7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0.5" customHeight="1">
      <c r="A108" s="2"/>
      <c r="B108" s="7"/>
      <c r="C108" s="7"/>
      <c r="D108" s="2"/>
      <c r="E108" s="2"/>
      <c r="F108" s="7"/>
      <c r="G108" s="7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0.5" customHeight="1">
      <c r="A109" s="2"/>
      <c r="B109" s="7"/>
      <c r="C109" s="7"/>
      <c r="D109" s="2"/>
      <c r="E109" s="2"/>
      <c r="F109" s="7"/>
      <c r="G109" s="7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0.5" customHeight="1">
      <c r="A110" s="2"/>
      <c r="B110" s="7"/>
      <c r="C110" s="7"/>
      <c r="D110" s="2"/>
      <c r="E110" s="2"/>
      <c r="F110" s="7"/>
      <c r="G110" s="7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0.5" customHeight="1">
      <c r="A111" s="2"/>
      <c r="B111" s="7"/>
      <c r="C111" s="7"/>
      <c r="D111" s="2"/>
      <c r="E111" s="2"/>
      <c r="F111" s="7"/>
      <c r="G111" s="7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0.5" customHeight="1">
      <c r="A112" s="2"/>
      <c r="B112" s="7"/>
      <c r="C112" s="7"/>
      <c r="D112" s="2"/>
      <c r="E112" s="2"/>
      <c r="F112" s="7"/>
      <c r="G112" s="7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0.5" customHeight="1">
      <c r="A113" s="2"/>
      <c r="B113" s="7"/>
      <c r="C113" s="7"/>
      <c r="D113" s="2"/>
      <c r="E113" s="2"/>
      <c r="F113" s="7"/>
      <c r="G113" s="7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0.5" customHeight="1">
      <c r="A114" s="2"/>
      <c r="B114" s="7"/>
      <c r="C114" s="7"/>
      <c r="D114" s="2"/>
      <c r="E114" s="2"/>
      <c r="F114" s="7"/>
      <c r="G114" s="7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0.5" customHeight="1">
      <c r="A115" s="2"/>
      <c r="B115" s="7"/>
      <c r="C115" s="7"/>
      <c r="D115" s="2"/>
      <c r="E115" s="2"/>
      <c r="F115" s="7"/>
      <c r="G115" s="7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0.5" customHeight="1">
      <c r="A116" s="2"/>
      <c r="B116" s="7"/>
      <c r="C116" s="7"/>
      <c r="D116" s="2"/>
      <c r="E116" s="2"/>
      <c r="F116" s="7"/>
      <c r="G116" s="7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0.5" customHeight="1">
      <c r="A117" s="2"/>
      <c r="B117" s="7"/>
      <c r="C117" s="7"/>
      <c r="D117" s="2"/>
      <c r="E117" s="2"/>
      <c r="F117" s="7"/>
      <c r="G117" s="7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0.5" customHeight="1">
      <c r="A118" s="2"/>
      <c r="B118" s="7"/>
      <c r="C118" s="7"/>
      <c r="D118" s="2"/>
      <c r="E118" s="2"/>
      <c r="F118" s="7"/>
      <c r="G118" s="7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0.5" customHeight="1">
      <c r="A119" s="2"/>
      <c r="B119" s="7"/>
      <c r="C119" s="7"/>
      <c r="D119" s="2"/>
      <c r="E119" s="2"/>
      <c r="F119" s="7"/>
      <c r="G119" s="7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0.5" customHeight="1">
      <c r="A120" s="2"/>
      <c r="B120" s="7"/>
      <c r="C120" s="7"/>
      <c r="D120" s="2"/>
      <c r="E120" s="2"/>
      <c r="F120" s="7"/>
      <c r="G120" s="7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0.5" customHeight="1">
      <c r="A121" s="2"/>
      <c r="B121" s="7"/>
      <c r="C121" s="7"/>
      <c r="D121" s="2"/>
      <c r="E121" s="2"/>
      <c r="F121" s="7"/>
      <c r="G121" s="7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0.5" customHeight="1">
      <c r="A122" s="2"/>
      <c r="B122" s="7"/>
      <c r="C122" s="7"/>
      <c r="D122" s="2"/>
      <c r="E122" s="2"/>
      <c r="F122" s="7"/>
      <c r="G122" s="7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0.5" customHeight="1">
      <c r="A123" s="2"/>
      <c r="B123" s="7"/>
      <c r="C123" s="7"/>
      <c r="D123" s="2"/>
      <c r="E123" s="2"/>
      <c r="F123" s="7"/>
      <c r="G123" s="7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0.5" customHeight="1">
      <c r="A124" s="2"/>
      <c r="B124" s="7"/>
      <c r="C124" s="7"/>
      <c r="D124" s="2"/>
      <c r="E124" s="2"/>
      <c r="F124" s="7"/>
      <c r="G124" s="7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0.5" customHeight="1">
      <c r="A125" s="2"/>
      <c r="B125" s="7"/>
      <c r="C125" s="7"/>
      <c r="D125" s="2"/>
      <c r="E125" s="2"/>
      <c r="F125" s="7"/>
      <c r="G125" s="7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0.5" customHeight="1">
      <c r="A126" s="2"/>
      <c r="B126" s="7"/>
      <c r="C126" s="7"/>
      <c r="D126" s="2"/>
      <c r="E126" s="2"/>
      <c r="F126" s="7"/>
      <c r="G126" s="7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0.5" customHeight="1">
      <c r="A127" s="2"/>
      <c r="B127" s="7"/>
      <c r="C127" s="7"/>
      <c r="D127" s="2"/>
      <c r="E127" s="2"/>
      <c r="F127" s="7"/>
      <c r="G127" s="7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0.5" customHeight="1">
      <c r="A128" s="2"/>
      <c r="B128" s="7"/>
      <c r="C128" s="7"/>
      <c r="D128" s="2"/>
      <c r="E128" s="2"/>
      <c r="F128" s="7"/>
      <c r="G128" s="7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0.5" customHeight="1">
      <c r="A129" s="2"/>
      <c r="B129" s="7"/>
      <c r="C129" s="7"/>
      <c r="D129" s="2"/>
      <c r="E129" s="2"/>
      <c r="F129" s="7"/>
      <c r="G129" s="7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0.5" customHeight="1">
      <c r="A130" s="2"/>
      <c r="B130" s="7"/>
      <c r="C130" s="7"/>
      <c r="D130" s="2"/>
      <c r="E130" s="2"/>
      <c r="F130" s="7"/>
      <c r="G130" s="7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0.5" customHeight="1">
      <c r="A131" s="2"/>
      <c r="B131" s="7"/>
      <c r="C131" s="7"/>
      <c r="D131" s="2"/>
      <c r="E131" s="2"/>
      <c r="F131" s="7"/>
      <c r="G131" s="7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0.5" customHeight="1">
      <c r="A132" s="2"/>
      <c r="B132" s="7"/>
      <c r="C132" s="7"/>
      <c r="D132" s="2"/>
      <c r="E132" s="2"/>
      <c r="F132" s="7"/>
      <c r="G132" s="7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0.5" customHeight="1">
      <c r="A133" s="2"/>
      <c r="B133" s="7"/>
      <c r="C133" s="7"/>
      <c r="D133" s="2"/>
      <c r="E133" s="2"/>
      <c r="F133" s="7"/>
      <c r="G133" s="7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0.5" customHeight="1">
      <c r="A134" s="2"/>
      <c r="B134" s="7"/>
      <c r="C134" s="7"/>
      <c r="D134" s="2"/>
      <c r="E134" s="2"/>
      <c r="F134" s="7"/>
      <c r="G134" s="7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0.5" customHeight="1">
      <c r="A135" s="2"/>
      <c r="B135" s="7"/>
      <c r="C135" s="7"/>
      <c r="D135" s="2"/>
      <c r="E135" s="2"/>
      <c r="F135" s="7"/>
      <c r="G135" s="7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0.5" customHeight="1">
      <c r="A136" s="2"/>
      <c r="B136" s="7"/>
      <c r="C136" s="7"/>
      <c r="D136" s="2"/>
      <c r="E136" s="2"/>
      <c r="F136" s="7"/>
      <c r="G136" s="7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0.5" customHeight="1">
      <c r="A137" s="2"/>
      <c r="B137" s="7"/>
      <c r="C137" s="7"/>
      <c r="D137" s="2"/>
      <c r="E137" s="2"/>
      <c r="F137" s="7"/>
      <c r="G137" s="7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0.5" customHeight="1">
      <c r="A138" s="2"/>
      <c r="B138" s="7"/>
      <c r="C138" s="7"/>
      <c r="D138" s="2"/>
      <c r="E138" s="2"/>
      <c r="F138" s="7"/>
      <c r="G138" s="7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0.5" customHeight="1">
      <c r="A139" s="2"/>
      <c r="B139" s="7"/>
      <c r="C139" s="7"/>
      <c r="D139" s="2"/>
      <c r="E139" s="2"/>
      <c r="F139" s="7"/>
      <c r="G139" s="7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0.5" customHeight="1">
      <c r="A140" s="2"/>
      <c r="B140" s="7"/>
      <c r="C140" s="7"/>
      <c r="D140" s="2"/>
      <c r="E140" s="2"/>
      <c r="F140" s="7"/>
      <c r="G140" s="7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0.5" customHeight="1">
      <c r="A141" s="2"/>
      <c r="B141" s="7"/>
      <c r="C141" s="7"/>
      <c r="D141" s="2"/>
      <c r="E141" s="2"/>
      <c r="F141" s="7"/>
      <c r="G141" s="7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0.5" customHeight="1">
      <c r="A142" s="2"/>
      <c r="B142" s="7"/>
      <c r="C142" s="7"/>
      <c r="D142" s="2"/>
      <c r="E142" s="2"/>
      <c r="F142" s="7"/>
      <c r="G142" s="7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0.5" customHeight="1">
      <c r="A143" s="2"/>
      <c r="B143" s="7"/>
      <c r="C143" s="7"/>
      <c r="D143" s="2"/>
      <c r="E143" s="2"/>
      <c r="F143" s="7"/>
      <c r="G143" s="7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0.5" customHeight="1">
      <c r="A144" s="2"/>
      <c r="B144" s="7"/>
      <c r="C144" s="7"/>
      <c r="D144" s="2"/>
      <c r="E144" s="2"/>
      <c r="F144" s="7"/>
      <c r="G144" s="7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0.5" customHeight="1">
      <c r="A145" s="2"/>
      <c r="B145" s="7"/>
      <c r="C145" s="7"/>
      <c r="D145" s="2"/>
      <c r="E145" s="2"/>
      <c r="F145" s="7"/>
      <c r="G145" s="7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0.5" customHeight="1">
      <c r="A146" s="2"/>
      <c r="B146" s="7"/>
      <c r="C146" s="7"/>
      <c r="D146" s="2"/>
      <c r="E146" s="2"/>
      <c r="F146" s="7"/>
      <c r="G146" s="7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0.5" customHeight="1">
      <c r="A147" s="2"/>
      <c r="B147" s="7"/>
      <c r="C147" s="7"/>
      <c r="D147" s="2"/>
      <c r="E147" s="2"/>
      <c r="F147" s="7"/>
      <c r="G147" s="7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0.5" customHeight="1">
      <c r="A148" s="2"/>
      <c r="B148" s="7"/>
      <c r="C148" s="7"/>
      <c r="D148" s="2"/>
      <c r="E148" s="2"/>
      <c r="F148" s="7"/>
      <c r="G148" s="7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0.5" customHeight="1">
      <c r="A149" s="2"/>
      <c r="B149" s="7"/>
      <c r="C149" s="7"/>
      <c r="D149" s="2"/>
      <c r="E149" s="2"/>
      <c r="F149" s="7"/>
      <c r="G149" s="7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0.5" customHeight="1">
      <c r="A150" s="2"/>
      <c r="B150" s="7"/>
      <c r="C150" s="7"/>
      <c r="D150" s="2"/>
      <c r="E150" s="2"/>
      <c r="F150" s="7"/>
      <c r="G150" s="7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0.5" customHeight="1">
      <c r="A151" s="2"/>
      <c r="B151" s="7"/>
      <c r="C151" s="7"/>
      <c r="D151" s="2"/>
      <c r="E151" s="2"/>
      <c r="F151" s="7"/>
      <c r="G151" s="7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0.5" customHeight="1">
      <c r="A152" s="2"/>
      <c r="B152" s="7"/>
      <c r="C152" s="7"/>
      <c r="D152" s="2"/>
      <c r="E152" s="2"/>
      <c r="F152" s="7"/>
      <c r="G152" s="7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0.5" customHeight="1">
      <c r="A153" s="2"/>
      <c r="B153" s="7"/>
      <c r="C153" s="7"/>
      <c r="D153" s="2"/>
      <c r="E153" s="2"/>
      <c r="F153" s="7"/>
      <c r="G153" s="7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0.5" customHeight="1">
      <c r="A154" s="2"/>
      <c r="B154" s="7"/>
      <c r="C154" s="7"/>
      <c r="D154" s="2"/>
      <c r="E154" s="2"/>
      <c r="F154" s="7"/>
      <c r="G154" s="7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0.5" customHeight="1">
      <c r="A155" s="2"/>
      <c r="B155" s="7"/>
      <c r="C155" s="7"/>
      <c r="D155" s="2"/>
      <c r="E155" s="2"/>
      <c r="F155" s="7"/>
      <c r="G155" s="7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0.5" customHeight="1">
      <c r="A156" s="2"/>
      <c r="B156" s="7"/>
      <c r="C156" s="7"/>
      <c r="D156" s="2"/>
      <c r="E156" s="2"/>
      <c r="F156" s="7"/>
      <c r="G156" s="7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0.5" customHeight="1">
      <c r="A157" s="2"/>
      <c r="B157" s="7"/>
      <c r="C157" s="7"/>
      <c r="D157" s="2"/>
      <c r="E157" s="2"/>
      <c r="F157" s="7"/>
      <c r="G157" s="7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0.5" customHeight="1">
      <c r="A158" s="2"/>
      <c r="B158" s="7"/>
      <c r="C158" s="7"/>
      <c r="D158" s="2"/>
      <c r="E158" s="2"/>
      <c r="F158" s="7"/>
      <c r="G158" s="7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0.5" customHeight="1">
      <c r="A159" s="2"/>
      <c r="B159" s="7"/>
      <c r="C159" s="7"/>
      <c r="D159" s="2"/>
      <c r="E159" s="2"/>
      <c r="F159" s="7"/>
      <c r="G159" s="7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0.5" customHeight="1">
      <c r="A160" s="2"/>
      <c r="B160" s="7"/>
      <c r="C160" s="7"/>
      <c r="D160" s="2"/>
      <c r="E160" s="2"/>
      <c r="F160" s="7"/>
      <c r="G160" s="7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0.5" customHeight="1">
      <c r="A161" s="2"/>
      <c r="B161" s="7"/>
      <c r="C161" s="7"/>
      <c r="D161" s="2"/>
      <c r="E161" s="2"/>
      <c r="F161" s="7"/>
      <c r="G161" s="7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0.5" customHeight="1">
      <c r="A162" s="2"/>
      <c r="B162" s="7"/>
      <c r="C162" s="7"/>
      <c r="D162" s="2"/>
      <c r="E162" s="2"/>
      <c r="F162" s="7"/>
      <c r="G162" s="7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0.5" customHeight="1">
      <c r="A163" s="2"/>
      <c r="B163" s="7"/>
      <c r="C163" s="7"/>
      <c r="D163" s="2"/>
      <c r="E163" s="2"/>
      <c r="F163" s="7"/>
      <c r="G163" s="7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0.5" customHeight="1">
      <c r="A164" s="2"/>
      <c r="B164" s="7"/>
      <c r="C164" s="7"/>
      <c r="D164" s="2"/>
      <c r="E164" s="2"/>
      <c r="F164" s="7"/>
      <c r="G164" s="7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0.5" customHeight="1">
      <c r="A165" s="2"/>
      <c r="B165" s="7"/>
      <c r="C165" s="7"/>
      <c r="D165" s="2"/>
      <c r="E165" s="2"/>
      <c r="F165" s="7"/>
      <c r="G165" s="7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0.5" customHeight="1">
      <c r="A166" s="2"/>
      <c r="B166" s="7"/>
      <c r="C166" s="7"/>
      <c r="D166" s="2"/>
      <c r="E166" s="2"/>
      <c r="F166" s="7"/>
      <c r="G166" s="7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0.5" customHeight="1">
      <c r="A167" s="2"/>
      <c r="B167" s="7"/>
      <c r="C167" s="7"/>
      <c r="D167" s="2"/>
      <c r="E167" s="2"/>
      <c r="F167" s="7"/>
      <c r="G167" s="7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0.5" customHeight="1">
      <c r="A168" s="2"/>
      <c r="B168" s="7"/>
      <c r="C168" s="7"/>
      <c r="D168" s="2"/>
      <c r="E168" s="2"/>
      <c r="F168" s="7"/>
      <c r="G168" s="7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0.5" customHeight="1">
      <c r="A169" s="2"/>
      <c r="B169" s="7"/>
      <c r="C169" s="7"/>
      <c r="D169" s="2"/>
      <c r="E169" s="2"/>
      <c r="F169" s="7"/>
      <c r="G169" s="7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0.5" customHeight="1">
      <c r="A170" s="2"/>
      <c r="B170" s="7"/>
      <c r="C170" s="7"/>
      <c r="D170" s="2"/>
      <c r="E170" s="2"/>
      <c r="F170" s="7"/>
      <c r="G170" s="7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0.5" customHeight="1">
      <c r="A171" s="2"/>
      <c r="B171" s="7"/>
      <c r="C171" s="7"/>
      <c r="D171" s="2"/>
      <c r="E171" s="2"/>
      <c r="F171" s="7"/>
      <c r="G171" s="7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0.5" customHeight="1">
      <c r="A172" s="2"/>
      <c r="B172" s="7"/>
      <c r="C172" s="7"/>
      <c r="D172" s="2"/>
      <c r="E172" s="2"/>
      <c r="F172" s="7"/>
      <c r="G172" s="7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0.5" customHeight="1">
      <c r="A173" s="2"/>
      <c r="B173" s="7"/>
      <c r="C173" s="7"/>
      <c r="D173" s="2"/>
      <c r="E173" s="2"/>
      <c r="F173" s="7"/>
      <c r="G173" s="7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0.5" customHeight="1">
      <c r="A174" s="2"/>
      <c r="B174" s="7"/>
      <c r="C174" s="7"/>
      <c r="D174" s="2"/>
      <c r="E174" s="2"/>
      <c r="F174" s="7"/>
      <c r="G174" s="7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0.5" customHeight="1">
      <c r="A175" s="2"/>
      <c r="B175" s="7"/>
      <c r="C175" s="7"/>
      <c r="D175" s="2"/>
      <c r="E175" s="2"/>
      <c r="F175" s="7"/>
      <c r="G175" s="7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0.5" customHeight="1">
      <c r="A176" s="2"/>
      <c r="B176" s="7"/>
      <c r="C176" s="7"/>
      <c r="D176" s="2"/>
      <c r="E176" s="2"/>
      <c r="F176" s="7"/>
      <c r="G176" s="7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0.5" customHeight="1">
      <c r="A177" s="2"/>
      <c r="B177" s="7"/>
      <c r="C177" s="7"/>
      <c r="D177" s="2"/>
      <c r="E177" s="2"/>
      <c r="F177" s="7"/>
      <c r="G177" s="7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0.5" customHeight="1">
      <c r="A178" s="2"/>
      <c r="B178" s="7"/>
      <c r="C178" s="7"/>
      <c r="D178" s="2"/>
      <c r="E178" s="2"/>
      <c r="F178" s="7"/>
      <c r="G178" s="7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0.5" customHeight="1">
      <c r="A179" s="2"/>
      <c r="B179" s="7"/>
      <c r="C179" s="7"/>
      <c r="D179" s="2"/>
      <c r="E179" s="2"/>
      <c r="F179" s="7"/>
      <c r="G179" s="7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0.5" customHeight="1">
      <c r="A180" s="2"/>
      <c r="B180" s="7"/>
      <c r="C180" s="7"/>
      <c r="D180" s="2"/>
      <c r="E180" s="2"/>
      <c r="F180" s="7"/>
      <c r="G180" s="7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0.5" customHeight="1">
      <c r="A181" s="2"/>
      <c r="B181" s="7"/>
      <c r="C181" s="7"/>
      <c r="D181" s="2"/>
      <c r="E181" s="2"/>
      <c r="F181" s="7"/>
      <c r="G181" s="7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0.5" customHeight="1">
      <c r="A182" s="2"/>
      <c r="B182" s="7"/>
      <c r="C182" s="7"/>
      <c r="D182" s="2"/>
      <c r="E182" s="2"/>
      <c r="F182" s="7"/>
      <c r="G182" s="7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0.5" customHeight="1">
      <c r="A183" s="2"/>
      <c r="B183" s="7"/>
      <c r="C183" s="7"/>
      <c r="D183" s="2"/>
      <c r="E183" s="2"/>
      <c r="F183" s="7"/>
      <c r="G183" s="7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0.5" customHeight="1">
      <c r="A184" s="2"/>
      <c r="B184" s="7"/>
      <c r="C184" s="7"/>
      <c r="D184" s="2"/>
      <c r="E184" s="2"/>
      <c r="F184" s="7"/>
      <c r="G184" s="7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0.5" customHeight="1">
      <c r="A185" s="2"/>
      <c r="B185" s="7"/>
      <c r="C185" s="7"/>
      <c r="D185" s="2"/>
      <c r="E185" s="2"/>
      <c r="F185" s="7"/>
      <c r="G185" s="7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0.5" customHeight="1">
      <c r="A186" s="2"/>
      <c r="B186" s="7"/>
      <c r="C186" s="7"/>
      <c r="D186" s="2"/>
      <c r="E186" s="2"/>
      <c r="F186" s="7"/>
      <c r="G186" s="7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0.5" customHeight="1">
      <c r="A187" s="2"/>
      <c r="B187" s="7"/>
      <c r="C187" s="7"/>
      <c r="D187" s="2"/>
      <c r="E187" s="2"/>
      <c r="F187" s="7"/>
      <c r="G187" s="7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0.5" customHeight="1">
      <c r="A188" s="2"/>
      <c r="B188" s="7"/>
      <c r="C188" s="7"/>
      <c r="D188" s="2"/>
      <c r="E188" s="2"/>
      <c r="F188" s="7"/>
      <c r="G188" s="7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0.5" customHeight="1">
      <c r="A189" s="2"/>
      <c r="B189" s="7"/>
      <c r="C189" s="7"/>
      <c r="D189" s="2"/>
      <c r="E189" s="2"/>
      <c r="F189" s="7"/>
      <c r="G189" s="7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0.5" customHeight="1">
      <c r="A190" s="2"/>
      <c r="B190" s="7"/>
      <c r="C190" s="7"/>
      <c r="D190" s="2"/>
      <c r="E190" s="2"/>
      <c r="F190" s="7"/>
      <c r="G190" s="7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0.5" customHeight="1">
      <c r="A191" s="2"/>
      <c r="B191" s="7"/>
      <c r="C191" s="7"/>
      <c r="D191" s="2"/>
      <c r="E191" s="2"/>
      <c r="F191" s="7"/>
      <c r="G191" s="7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0.5" customHeight="1">
      <c r="A192" s="2"/>
      <c r="B192" s="7"/>
      <c r="C192" s="7"/>
      <c r="D192" s="2"/>
      <c r="E192" s="2"/>
      <c r="F192" s="7"/>
      <c r="G192" s="7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0.5" customHeight="1">
      <c r="A193" s="2"/>
      <c r="B193" s="7"/>
      <c r="C193" s="7"/>
      <c r="D193" s="2"/>
      <c r="E193" s="2"/>
      <c r="F193" s="7"/>
      <c r="G193" s="7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0.5" customHeight="1">
      <c r="A194" s="2"/>
      <c r="B194" s="7"/>
      <c r="C194" s="7"/>
      <c r="D194" s="2"/>
      <c r="E194" s="2"/>
      <c r="F194" s="7"/>
      <c r="G194" s="7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0.5" customHeight="1">
      <c r="A195" s="2"/>
      <c r="B195" s="7"/>
      <c r="C195" s="7"/>
      <c r="D195" s="2"/>
      <c r="E195" s="2"/>
      <c r="F195" s="7"/>
      <c r="G195" s="7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0.5" customHeight="1">
      <c r="A196" s="2"/>
      <c r="B196" s="7"/>
      <c r="C196" s="7"/>
      <c r="D196" s="2"/>
      <c r="E196" s="2"/>
      <c r="F196" s="7"/>
      <c r="G196" s="7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0.5" customHeight="1">
      <c r="A197" s="2"/>
      <c r="B197" s="7"/>
      <c r="C197" s="7"/>
      <c r="D197" s="2"/>
      <c r="E197" s="2"/>
      <c r="F197" s="7"/>
      <c r="G197" s="7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0.5" customHeight="1">
      <c r="A198" s="2"/>
      <c r="B198" s="7"/>
      <c r="C198" s="7"/>
      <c r="D198" s="2"/>
      <c r="E198" s="2"/>
      <c r="F198" s="7"/>
      <c r="G198" s="7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0.5" customHeight="1">
      <c r="A199" s="2"/>
      <c r="B199" s="7"/>
      <c r="C199" s="7"/>
      <c r="D199" s="2"/>
      <c r="E199" s="2"/>
      <c r="F199" s="7"/>
      <c r="G199" s="7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0.5" customHeight="1">
      <c r="A200" s="2"/>
      <c r="B200" s="7"/>
      <c r="C200" s="7"/>
      <c r="D200" s="2"/>
      <c r="E200" s="2"/>
      <c r="F200" s="7"/>
      <c r="G200" s="7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0.5" customHeight="1">
      <c r="A201" s="2"/>
      <c r="B201" s="7"/>
      <c r="C201" s="7"/>
      <c r="D201" s="2"/>
      <c r="E201" s="2"/>
      <c r="F201" s="7"/>
      <c r="G201" s="7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0.5" customHeight="1">
      <c r="A202" s="2"/>
      <c r="B202" s="7"/>
      <c r="C202" s="7"/>
      <c r="D202" s="2"/>
      <c r="E202" s="2"/>
      <c r="F202" s="7"/>
      <c r="G202" s="7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0.5" customHeight="1">
      <c r="A203" s="2"/>
      <c r="B203" s="7"/>
      <c r="C203" s="7"/>
      <c r="D203" s="2"/>
      <c r="E203" s="2"/>
      <c r="F203" s="7"/>
      <c r="G203" s="7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0.5" customHeight="1">
      <c r="A204" s="2"/>
      <c r="B204" s="7"/>
      <c r="C204" s="7"/>
      <c r="D204" s="2"/>
      <c r="E204" s="2"/>
      <c r="F204" s="7"/>
      <c r="G204" s="7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0.5" customHeight="1">
      <c r="A205" s="2"/>
      <c r="B205" s="7"/>
      <c r="C205" s="7"/>
      <c r="D205" s="2"/>
      <c r="E205" s="2"/>
      <c r="F205" s="7"/>
      <c r="G205" s="7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0.5" customHeight="1">
      <c r="A206" s="2"/>
      <c r="B206" s="7"/>
      <c r="C206" s="7"/>
      <c r="D206" s="2"/>
      <c r="E206" s="2"/>
      <c r="F206" s="7"/>
      <c r="G206" s="7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0.5" customHeight="1">
      <c r="A207" s="2"/>
      <c r="B207" s="7"/>
      <c r="C207" s="7"/>
      <c r="D207" s="2"/>
      <c r="E207" s="2"/>
      <c r="F207" s="7"/>
      <c r="G207" s="7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0.5" customHeight="1">
      <c r="A208" s="2"/>
      <c r="B208" s="7"/>
      <c r="C208" s="7"/>
      <c r="D208" s="2"/>
      <c r="E208" s="2"/>
      <c r="F208" s="7"/>
      <c r="G208" s="7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0.5" customHeight="1">
      <c r="A209" s="2"/>
      <c r="B209" s="7"/>
      <c r="C209" s="7"/>
      <c r="D209" s="2"/>
      <c r="E209" s="2"/>
      <c r="F209" s="7"/>
      <c r="G209" s="7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0.5" customHeight="1">
      <c r="A210" s="2"/>
      <c r="B210" s="7"/>
      <c r="C210" s="7"/>
      <c r="D210" s="2"/>
      <c r="E210" s="2"/>
      <c r="F210" s="7"/>
      <c r="G210" s="7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0.5" customHeight="1">
      <c r="A211" s="2"/>
      <c r="B211" s="7"/>
      <c r="C211" s="7"/>
      <c r="D211" s="2"/>
      <c r="E211" s="2"/>
      <c r="F211" s="7"/>
      <c r="G211" s="7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0.5" customHeight="1">
      <c r="A212" s="2"/>
      <c r="B212" s="7"/>
      <c r="C212" s="7"/>
      <c r="D212" s="2"/>
      <c r="E212" s="2"/>
      <c r="F212" s="7"/>
      <c r="G212" s="7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0.5" customHeight="1">
      <c r="A213" s="2"/>
      <c r="B213" s="7"/>
      <c r="C213" s="7"/>
      <c r="D213" s="2"/>
      <c r="E213" s="2"/>
      <c r="F213" s="7"/>
      <c r="G213" s="7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0.5" customHeight="1">
      <c r="A214" s="2"/>
      <c r="B214" s="7"/>
      <c r="C214" s="7"/>
      <c r="D214" s="2"/>
      <c r="E214" s="2"/>
      <c r="F214" s="7"/>
      <c r="G214" s="7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0.5" customHeight="1">
      <c r="A215" s="2"/>
      <c r="B215" s="7"/>
      <c r="C215" s="7"/>
      <c r="D215" s="2"/>
      <c r="E215" s="2"/>
      <c r="F215" s="7"/>
      <c r="G215" s="7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0.5" customHeight="1">
      <c r="A216" s="2"/>
      <c r="B216" s="7"/>
      <c r="C216" s="7"/>
      <c r="D216" s="2"/>
      <c r="E216" s="2"/>
      <c r="F216" s="7"/>
      <c r="G216" s="7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0.5" customHeight="1">
      <c r="A217" s="2"/>
      <c r="B217" s="7"/>
      <c r="C217" s="7"/>
      <c r="D217" s="2"/>
      <c r="E217" s="2"/>
      <c r="F217" s="7"/>
      <c r="G217" s="7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rintOptions/>
  <pageMargins bottom="0.75" footer="0.0" header="0.0" left="0.7" right="0.7" top="0.75"/>
  <pageSetup orientation="landscape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22.88"/>
    <col customWidth="1" min="2" max="2" width="11.75"/>
    <col customWidth="1" min="3" max="10" width="11.5"/>
    <col customWidth="1" min="11" max="26" width="10.0"/>
  </cols>
  <sheetData>
    <row r="1" ht="15.0" customHeight="1">
      <c r="A1" s="1" t="s">
        <v>0</v>
      </c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5.0" customHeight="1">
      <c r="A2" s="3" t="s">
        <v>1</v>
      </c>
      <c r="E2" s="4" t="s">
        <v>28</v>
      </c>
      <c r="G2" s="5" t="s">
        <v>3</v>
      </c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5.0" customHeight="1">
      <c r="A3" s="1" t="s">
        <v>4</v>
      </c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15.0" customHeight="1">
      <c r="A4" s="6" t="s">
        <v>5</v>
      </c>
      <c r="J4" s="2">
        <v>0.0</v>
      </c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10.5" customHeight="1">
      <c r="A5" s="2"/>
      <c r="B5" s="7"/>
      <c r="C5" s="7"/>
      <c r="D5" s="2"/>
      <c r="E5" s="2"/>
      <c r="F5" s="7"/>
      <c r="G5" s="7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10.5" customHeight="1">
      <c r="A6" s="8" t="s">
        <v>6</v>
      </c>
      <c r="B6" s="9" t="s">
        <v>7</v>
      </c>
      <c r="C6" s="10"/>
      <c r="D6" s="10"/>
      <c r="E6" s="11"/>
      <c r="F6" s="12" t="s">
        <v>8</v>
      </c>
      <c r="G6" s="10"/>
      <c r="H6" s="10"/>
      <c r="I6" s="11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10.5" customHeight="1">
      <c r="A7" s="13"/>
      <c r="B7" s="14" t="s">
        <v>9</v>
      </c>
      <c r="C7" s="14" t="s">
        <v>10</v>
      </c>
      <c r="D7" s="15" t="s">
        <v>11</v>
      </c>
      <c r="E7" s="15" t="s">
        <v>12</v>
      </c>
      <c r="F7" s="16" t="s">
        <v>9</v>
      </c>
      <c r="G7" s="16" t="s">
        <v>10</v>
      </c>
      <c r="H7" s="17" t="s">
        <v>11</v>
      </c>
      <c r="I7" s="17" t="s">
        <v>12</v>
      </c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10.5" customHeight="1">
      <c r="A8" s="18" t="s">
        <v>13</v>
      </c>
      <c r="B8" s="19">
        <f>IFERROR(__xludf.DUMMYFUNCTION("+Hoja2!L8"),66.4)</f>
        <v>66.4</v>
      </c>
      <c r="C8" s="19"/>
      <c r="D8" s="21">
        <f>IFERROR(__xludf.DUMMYFUNCTION("+IFERROR((C8/B8),0)"),0.0)</f>
        <v>0</v>
      </c>
      <c r="E8" s="19"/>
      <c r="F8" s="19">
        <f>IFERROR(__xludf.DUMMYFUNCTION("+B8+OCT!F8"),788.4999999999999)</f>
        <v>788.5</v>
      </c>
      <c r="G8" s="19">
        <f>IFERROR(__xludf.DUMMYFUNCTION("+C8+OCT!G8"),40.0)</f>
        <v>40</v>
      </c>
      <c r="H8" s="21">
        <f>IFERROR(__xludf.DUMMYFUNCTION("+IFERROR((G8/F8),0)"),0.050729232720355115)</f>
        <v>0.05072923272</v>
      </c>
      <c r="I8" s="22">
        <f>E8+JUL!I8</f>
        <v>0</v>
      </c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10.5" customHeight="1">
      <c r="A9" s="18" t="s">
        <v>14</v>
      </c>
      <c r="B9" s="19">
        <f>IFERROR(__xludf.DUMMYFUNCTION("+Hoja2!L19"),20.0)</f>
        <v>20</v>
      </c>
      <c r="C9" s="19"/>
      <c r="D9" s="21">
        <f>IFERROR(__xludf.DUMMYFUNCTION("+IFERROR((C9/B9),0)"),0.0)</f>
        <v>0</v>
      </c>
      <c r="E9" s="19"/>
      <c r="F9" s="19">
        <f>IFERROR(__xludf.DUMMYFUNCTION("+B9+OCT!F9"),237.5)</f>
        <v>237.5</v>
      </c>
      <c r="G9" s="19">
        <f>IFERROR(__xludf.DUMMYFUNCTION("+C9+OCT!G9"),234.0)</f>
        <v>234</v>
      </c>
      <c r="H9" s="21">
        <f>IFERROR(__xludf.DUMMYFUNCTION("+IFERROR((G9/F9),0)"),0.9852631578947368)</f>
        <v>0.9852631579</v>
      </c>
      <c r="I9" s="22">
        <f>E9+JUL!I9</f>
        <v>0</v>
      </c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10.5" customHeight="1">
      <c r="A10" s="23" t="s">
        <v>15</v>
      </c>
      <c r="B10" s="24">
        <f>IFERROR(__xludf.DUMMYFUNCTION("+B8-B9"),46.400000000000006)</f>
        <v>46.4</v>
      </c>
      <c r="C10" s="24">
        <f>IFERROR(__xludf.DUMMYFUNCTION("+C8-C9"),0.0)</f>
        <v>0</v>
      </c>
      <c r="D10" s="25">
        <f>IFERROR(__xludf.DUMMYFUNCTION("+IFERROR(C10/B10,0)"),0.0)</f>
        <v>0</v>
      </c>
      <c r="E10" s="24">
        <f>IFERROR(__xludf.DUMMYFUNCTION("+E8-E9"),0.0)</f>
        <v>0</v>
      </c>
      <c r="F10" s="24">
        <f>IFERROR(__xludf.DUMMYFUNCTION("+F8-F9"),550.9999999999999)</f>
        <v>551</v>
      </c>
      <c r="G10" s="24">
        <f>IFERROR(__xludf.DUMMYFUNCTION("+G8-G9"),-194.0)</f>
        <v>-194</v>
      </c>
      <c r="H10" s="25">
        <f>IFERROR(__xludf.DUMMYFUNCTION("+IFERROR(G10/F10,0)"),-0.3520871143375681)</f>
        <v>-0.3520871143</v>
      </c>
      <c r="I10" s="24">
        <f>IFERROR(__xludf.DUMMYFUNCTION("+I8-I9"),0.0)</f>
        <v>0</v>
      </c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10.5" customHeight="1">
      <c r="A11" s="26"/>
      <c r="B11" s="27"/>
      <c r="C11" s="27"/>
      <c r="D11" s="28"/>
      <c r="E11" s="27"/>
      <c r="F11" s="27"/>
      <c r="G11" s="27"/>
      <c r="H11" s="28"/>
      <c r="I11" s="28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10.5" customHeight="1">
      <c r="A12" s="2"/>
      <c r="B12" s="7"/>
      <c r="C12" s="7"/>
      <c r="D12" s="2"/>
      <c r="E12" s="7"/>
      <c r="F12" s="7"/>
      <c r="G12" s="7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10.5" customHeight="1">
      <c r="A13" s="23" t="s">
        <v>16</v>
      </c>
      <c r="B13" s="24">
        <f t="shared" ref="B13:C13" si="1">B10</f>
        <v>46.4</v>
      </c>
      <c r="C13" s="24">
        <f t="shared" si="1"/>
        <v>0</v>
      </c>
      <c r="D13" s="25">
        <f>IFERROR(__xludf.DUMMYFUNCTION("+IFERROR((C13/B13),0)"),0.0)</f>
        <v>0</v>
      </c>
      <c r="E13" s="24">
        <f t="shared" ref="E13:G13" si="2">E10</f>
        <v>0</v>
      </c>
      <c r="F13" s="24">
        <f t="shared" si="2"/>
        <v>551</v>
      </c>
      <c r="G13" s="24">
        <f t="shared" si="2"/>
        <v>-194</v>
      </c>
      <c r="H13" s="25">
        <f>IFERROR(__xludf.DUMMYFUNCTION("+IFERROR((G13/F13),0)"),-0.3520871143375681)</f>
        <v>-0.3520871143</v>
      </c>
      <c r="I13" s="24">
        <f>I10</f>
        <v>0</v>
      </c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10.5" customHeight="1">
      <c r="A14" s="2"/>
      <c r="B14" s="7"/>
      <c r="C14" s="7"/>
      <c r="D14" s="2"/>
      <c r="E14" s="2"/>
      <c r="F14" s="7"/>
      <c r="G14" s="7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10.5" customHeight="1">
      <c r="A15" s="23" t="s">
        <v>17</v>
      </c>
      <c r="B15" s="19">
        <f>IFERROR(__xludf.DUMMYFUNCTION("+Hoja2!L35"),280.0)</f>
        <v>280</v>
      </c>
      <c r="C15" s="19"/>
      <c r="D15" s="25">
        <f>IFERROR(__xludf.DUMMYFUNCTION("+IFERROR((C15/B15),0)"),0.0)</f>
        <v>0</v>
      </c>
      <c r="E15" s="19"/>
      <c r="F15" s="19">
        <f>IFERROR(__xludf.DUMMYFUNCTION("+B15+OCT!F15"),3325.0)</f>
        <v>3325</v>
      </c>
      <c r="G15" s="19">
        <f>IFERROR(__xludf.DUMMYFUNCTION("+C15+OCT!G15"),218.0)</f>
        <v>218</v>
      </c>
      <c r="H15" s="25">
        <f>IFERROR(__xludf.DUMMYFUNCTION("+IFERROR((G15/F15),0)"),0.06556390977443609)</f>
        <v>0.06556390977</v>
      </c>
      <c r="I15" s="30">
        <f>E15+OCT!I15</f>
        <v>0</v>
      </c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</row>
    <row r="16" ht="10.5" customHeight="1">
      <c r="A16" s="31"/>
      <c r="B16" s="32"/>
      <c r="C16" s="32"/>
      <c r="D16" s="31"/>
      <c r="E16" s="31"/>
      <c r="F16" s="7"/>
      <c r="G16" s="7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</row>
    <row r="17" ht="10.5" customHeight="1">
      <c r="A17" s="23" t="s">
        <v>18</v>
      </c>
      <c r="B17" s="19">
        <f>IFERROR(__xludf.DUMMYFUNCTION("+Hoja2!L36"),496.0)</f>
        <v>496</v>
      </c>
      <c r="C17" s="19"/>
      <c r="D17" s="25">
        <f>IFERROR(__xludf.DUMMYFUNCTION("+IFERROR((C17/B17),0)"),0.0)</f>
        <v>0</v>
      </c>
      <c r="E17" s="19"/>
      <c r="F17" s="19">
        <f>IFERROR(__xludf.DUMMYFUNCTION("+B17+OCT!F17"),5890.0)</f>
        <v>5890</v>
      </c>
      <c r="G17" s="19">
        <f>IFERROR(__xludf.DUMMYFUNCTION("+C17+OCT!G17"),1164.0)</f>
        <v>1164</v>
      </c>
      <c r="H17" s="25">
        <f>IFERROR(__xludf.DUMMYFUNCTION("+IFERROR((G17/F17),0)"),0.19762308998302208)</f>
        <v>0.19762309</v>
      </c>
      <c r="I17" s="30">
        <f>E17+OCT!I17</f>
        <v>0</v>
      </c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</row>
    <row r="18" ht="10.5" customHeight="1">
      <c r="A18" s="2"/>
      <c r="B18" s="7"/>
      <c r="C18" s="7"/>
      <c r="D18" s="2"/>
      <c r="E18" s="2"/>
      <c r="F18" s="7"/>
      <c r="G18" s="7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10.5" customHeight="1">
      <c r="A19" s="2"/>
      <c r="B19" s="7"/>
      <c r="C19" s="7"/>
      <c r="D19" s="2"/>
      <c r="E19" s="2"/>
      <c r="F19" s="7"/>
      <c r="G19" s="7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10.5" customHeight="1">
      <c r="A20" s="2"/>
      <c r="B20" s="7"/>
      <c r="C20" s="7"/>
      <c r="D20" s="2"/>
      <c r="E20" s="2"/>
      <c r="F20" s="7"/>
      <c r="G20" s="7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0.5" customHeight="1">
      <c r="A21" s="2"/>
      <c r="B21" s="7"/>
      <c r="C21" s="7"/>
      <c r="D21" s="2"/>
      <c r="E21" s="2"/>
      <c r="F21" s="7"/>
      <c r="G21" s="7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0.5" customHeight="1">
      <c r="A22" s="2"/>
      <c r="B22" s="7"/>
      <c r="C22" s="7"/>
      <c r="D22" s="2"/>
      <c r="E22" s="2"/>
      <c r="F22" s="7"/>
      <c r="G22" s="7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0.5" customHeight="1">
      <c r="A23" s="2"/>
      <c r="B23" s="7"/>
      <c r="C23" s="7"/>
      <c r="D23" s="2"/>
      <c r="E23" s="2"/>
      <c r="F23" s="7"/>
      <c r="G23" s="7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0.5" customHeight="1">
      <c r="A24" s="2"/>
      <c r="B24" s="7"/>
      <c r="C24" s="7"/>
      <c r="D24" s="2"/>
      <c r="E24" s="2"/>
      <c r="F24" s="7"/>
      <c r="G24" s="7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0.5" customHeight="1">
      <c r="A25" s="2"/>
      <c r="B25" s="7"/>
      <c r="C25" s="7"/>
      <c r="D25" s="2"/>
      <c r="E25" s="2"/>
      <c r="F25" s="7"/>
      <c r="G25" s="7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0.5" customHeight="1">
      <c r="A26" s="2"/>
      <c r="B26" s="7"/>
      <c r="C26" s="7"/>
      <c r="D26" s="2"/>
      <c r="E26" s="2"/>
      <c r="F26" s="7"/>
      <c r="G26" s="7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0.5" customHeight="1">
      <c r="A27" s="2"/>
      <c r="B27" s="7"/>
      <c r="C27" s="7"/>
      <c r="D27" s="2"/>
      <c r="E27" s="2"/>
      <c r="F27" s="7"/>
      <c r="G27" s="7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0.5" customHeight="1">
      <c r="A28" s="2"/>
      <c r="B28" s="7"/>
      <c r="C28" s="7"/>
      <c r="D28" s="2"/>
      <c r="E28" s="2"/>
      <c r="F28" s="7"/>
      <c r="G28" s="7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0.5" customHeight="1">
      <c r="A29" s="2"/>
      <c r="B29" s="7"/>
      <c r="C29" s="7"/>
      <c r="D29" s="2"/>
      <c r="E29" s="2"/>
      <c r="F29" s="7"/>
      <c r="G29" s="7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0.5" customHeight="1">
      <c r="A30" s="2"/>
      <c r="B30" s="7"/>
      <c r="C30" s="7"/>
      <c r="D30" s="2"/>
      <c r="E30" s="2"/>
      <c r="F30" s="7"/>
      <c r="G30" s="7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0.5" customHeight="1">
      <c r="A31" s="2"/>
      <c r="B31" s="7"/>
      <c r="C31" s="7"/>
      <c r="D31" s="2"/>
      <c r="E31" s="2"/>
      <c r="F31" s="7"/>
      <c r="G31" s="7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0.5" customHeight="1">
      <c r="A32" s="2"/>
      <c r="B32" s="7"/>
      <c r="C32" s="7"/>
      <c r="D32" s="2"/>
      <c r="E32" s="2"/>
      <c r="F32" s="7"/>
      <c r="G32" s="7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0.5" customHeight="1">
      <c r="A33" s="2"/>
      <c r="B33" s="7"/>
      <c r="C33" s="7"/>
      <c r="D33" s="2"/>
      <c r="E33" s="2"/>
      <c r="F33" s="7"/>
      <c r="G33" s="7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0.5" customHeight="1">
      <c r="A34" s="2"/>
      <c r="B34" s="7"/>
      <c r="C34" s="7"/>
      <c r="D34" s="2"/>
      <c r="E34" s="2"/>
      <c r="F34" s="7"/>
      <c r="G34" s="7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0.5" customHeight="1">
      <c r="A35" s="2"/>
      <c r="B35" s="7"/>
      <c r="C35" s="7"/>
      <c r="D35" s="2"/>
      <c r="E35" s="2"/>
      <c r="F35" s="7"/>
      <c r="G35" s="7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0.5" customHeight="1">
      <c r="A36" s="2"/>
      <c r="B36" s="7"/>
      <c r="C36" s="7"/>
      <c r="D36" s="2"/>
      <c r="E36" s="2"/>
      <c r="F36" s="7"/>
      <c r="G36" s="7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0.5" customHeight="1">
      <c r="A37" s="2"/>
      <c r="B37" s="7"/>
      <c r="C37" s="7"/>
      <c r="D37" s="2"/>
      <c r="E37" s="2"/>
      <c r="F37" s="7"/>
      <c r="G37" s="7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0.5" customHeight="1">
      <c r="A38" s="2"/>
      <c r="B38" s="7"/>
      <c r="C38" s="7"/>
      <c r="D38" s="2"/>
      <c r="E38" s="2"/>
      <c r="F38" s="7"/>
      <c r="G38" s="7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0.5" customHeight="1">
      <c r="A39" s="2"/>
      <c r="B39" s="7"/>
      <c r="C39" s="7"/>
      <c r="D39" s="2"/>
      <c r="E39" s="2"/>
      <c r="F39" s="7"/>
      <c r="G39" s="7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0.5" customHeight="1">
      <c r="A40" s="2"/>
      <c r="B40" s="7"/>
      <c r="C40" s="7"/>
      <c r="D40" s="2"/>
      <c r="E40" s="2"/>
      <c r="F40" s="7"/>
      <c r="G40" s="7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0.5" customHeight="1">
      <c r="A41" s="2"/>
      <c r="B41" s="7"/>
      <c r="C41" s="7"/>
      <c r="D41" s="2"/>
      <c r="E41" s="2"/>
      <c r="F41" s="7"/>
      <c r="G41" s="7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0.5" customHeight="1">
      <c r="A42" s="2"/>
      <c r="B42" s="7"/>
      <c r="C42" s="7"/>
      <c r="D42" s="2"/>
      <c r="E42" s="2"/>
      <c r="F42" s="7"/>
      <c r="G42" s="7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0.5" customHeight="1">
      <c r="A43" s="2"/>
      <c r="B43" s="7"/>
      <c r="C43" s="7"/>
      <c r="D43" s="2"/>
      <c r="E43" s="2"/>
      <c r="F43" s="7"/>
      <c r="G43" s="7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0.5" customHeight="1">
      <c r="A44" s="2"/>
      <c r="B44" s="7"/>
      <c r="C44" s="7"/>
      <c r="D44" s="2"/>
      <c r="E44" s="2"/>
      <c r="F44" s="7"/>
      <c r="G44" s="7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0.5" customHeight="1">
      <c r="A45" s="2"/>
      <c r="B45" s="7"/>
      <c r="C45" s="7"/>
      <c r="D45" s="2"/>
      <c r="E45" s="2"/>
      <c r="F45" s="7"/>
      <c r="G45" s="7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0.5" customHeight="1">
      <c r="A46" s="2"/>
      <c r="B46" s="7"/>
      <c r="C46" s="7"/>
      <c r="D46" s="2"/>
      <c r="E46" s="2"/>
      <c r="F46" s="7"/>
      <c r="G46" s="7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0.5" customHeight="1">
      <c r="A47" s="2"/>
      <c r="B47" s="7"/>
      <c r="C47" s="7"/>
      <c r="D47" s="2"/>
      <c r="E47" s="2"/>
      <c r="F47" s="7"/>
      <c r="G47" s="7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0.5" customHeight="1">
      <c r="A48" s="2"/>
      <c r="B48" s="7"/>
      <c r="C48" s="7"/>
      <c r="D48" s="2"/>
      <c r="E48" s="2"/>
      <c r="F48" s="7"/>
      <c r="G48" s="7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0.5" customHeight="1">
      <c r="A49" s="2"/>
      <c r="B49" s="7"/>
      <c r="C49" s="7"/>
      <c r="D49" s="2"/>
      <c r="E49" s="2"/>
      <c r="F49" s="7"/>
      <c r="G49" s="7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0.5" customHeight="1">
      <c r="A50" s="2"/>
      <c r="B50" s="7"/>
      <c r="C50" s="7"/>
      <c r="D50" s="2"/>
      <c r="E50" s="2"/>
      <c r="F50" s="7"/>
      <c r="G50" s="7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0.5" customHeight="1">
      <c r="A51" s="2"/>
      <c r="B51" s="7"/>
      <c r="C51" s="7"/>
      <c r="D51" s="2"/>
      <c r="E51" s="2"/>
      <c r="F51" s="7"/>
      <c r="G51" s="7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0.5" customHeight="1">
      <c r="A52" s="2"/>
      <c r="B52" s="7"/>
      <c r="C52" s="7"/>
      <c r="D52" s="2"/>
      <c r="E52" s="2"/>
      <c r="F52" s="7"/>
      <c r="G52" s="7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0.5" customHeight="1">
      <c r="A53" s="2"/>
      <c r="B53" s="7"/>
      <c r="C53" s="7"/>
      <c r="D53" s="2"/>
      <c r="E53" s="2"/>
      <c r="F53" s="7"/>
      <c r="G53" s="7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0.5" customHeight="1">
      <c r="A54" s="2"/>
      <c r="B54" s="7"/>
      <c r="C54" s="7"/>
      <c r="D54" s="2"/>
      <c r="E54" s="2"/>
      <c r="F54" s="7"/>
      <c r="G54" s="7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0.5" customHeight="1">
      <c r="A55" s="2"/>
      <c r="B55" s="7"/>
      <c r="C55" s="7"/>
      <c r="D55" s="2"/>
      <c r="E55" s="2"/>
      <c r="F55" s="7"/>
      <c r="G55" s="7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0.5" customHeight="1">
      <c r="A56" s="2"/>
      <c r="B56" s="7"/>
      <c r="C56" s="7"/>
      <c r="D56" s="2"/>
      <c r="E56" s="2"/>
      <c r="F56" s="7"/>
      <c r="G56" s="7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0.5" customHeight="1">
      <c r="A57" s="2"/>
      <c r="B57" s="7"/>
      <c r="C57" s="7"/>
      <c r="D57" s="2"/>
      <c r="E57" s="2"/>
      <c r="F57" s="7"/>
      <c r="G57" s="7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0.5" customHeight="1">
      <c r="A58" s="2"/>
      <c r="B58" s="7"/>
      <c r="C58" s="7"/>
      <c r="D58" s="2"/>
      <c r="E58" s="2"/>
      <c r="F58" s="7"/>
      <c r="G58" s="7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0.5" customHeight="1">
      <c r="A59" s="2"/>
      <c r="B59" s="7"/>
      <c r="C59" s="7"/>
      <c r="D59" s="2"/>
      <c r="E59" s="2"/>
      <c r="F59" s="7"/>
      <c r="G59" s="7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0.5" customHeight="1">
      <c r="A60" s="2"/>
      <c r="B60" s="7"/>
      <c r="C60" s="7"/>
      <c r="D60" s="2"/>
      <c r="E60" s="2"/>
      <c r="F60" s="7"/>
      <c r="G60" s="7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0.5" customHeight="1">
      <c r="A61" s="2"/>
      <c r="B61" s="7"/>
      <c r="C61" s="7"/>
      <c r="D61" s="2"/>
      <c r="E61" s="2"/>
      <c r="F61" s="7"/>
      <c r="G61" s="7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0.5" customHeight="1">
      <c r="A62" s="2"/>
      <c r="B62" s="7"/>
      <c r="C62" s="7"/>
      <c r="D62" s="2"/>
      <c r="E62" s="2"/>
      <c r="F62" s="7"/>
      <c r="G62" s="7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0.5" customHeight="1">
      <c r="A63" s="2"/>
      <c r="B63" s="7"/>
      <c r="C63" s="7"/>
      <c r="D63" s="2"/>
      <c r="E63" s="2"/>
      <c r="F63" s="7"/>
      <c r="G63" s="7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0.5" customHeight="1">
      <c r="A64" s="2"/>
      <c r="B64" s="7"/>
      <c r="C64" s="7"/>
      <c r="D64" s="2"/>
      <c r="E64" s="2"/>
      <c r="F64" s="7"/>
      <c r="G64" s="7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0.5" customHeight="1">
      <c r="A65" s="2"/>
      <c r="B65" s="7"/>
      <c r="C65" s="7"/>
      <c r="D65" s="2"/>
      <c r="E65" s="2"/>
      <c r="F65" s="7"/>
      <c r="G65" s="7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0.5" customHeight="1">
      <c r="A66" s="2"/>
      <c r="B66" s="7"/>
      <c r="C66" s="7"/>
      <c r="D66" s="2"/>
      <c r="E66" s="2"/>
      <c r="F66" s="7"/>
      <c r="G66" s="7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0.5" customHeight="1">
      <c r="A67" s="2"/>
      <c r="B67" s="7"/>
      <c r="C67" s="7"/>
      <c r="D67" s="2"/>
      <c r="E67" s="2"/>
      <c r="F67" s="7"/>
      <c r="G67" s="7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0.5" customHeight="1">
      <c r="A68" s="2"/>
      <c r="B68" s="7"/>
      <c r="C68" s="7"/>
      <c r="D68" s="2"/>
      <c r="E68" s="2"/>
      <c r="F68" s="7"/>
      <c r="G68" s="7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0.5" customHeight="1">
      <c r="A69" s="2"/>
      <c r="B69" s="7"/>
      <c r="C69" s="7"/>
      <c r="D69" s="2"/>
      <c r="E69" s="2"/>
      <c r="F69" s="7"/>
      <c r="G69" s="7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0.5" customHeight="1">
      <c r="A70" s="2"/>
      <c r="B70" s="7"/>
      <c r="C70" s="7"/>
      <c r="D70" s="2"/>
      <c r="E70" s="2"/>
      <c r="F70" s="7"/>
      <c r="G70" s="7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0.5" customHeight="1">
      <c r="A71" s="2"/>
      <c r="B71" s="7"/>
      <c r="C71" s="7"/>
      <c r="D71" s="2"/>
      <c r="E71" s="2"/>
      <c r="F71" s="7"/>
      <c r="G71" s="7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0.5" customHeight="1">
      <c r="A72" s="2"/>
      <c r="B72" s="7"/>
      <c r="C72" s="7"/>
      <c r="D72" s="2"/>
      <c r="E72" s="2"/>
      <c r="F72" s="7"/>
      <c r="G72" s="7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0.5" customHeight="1">
      <c r="A73" s="2"/>
      <c r="B73" s="7"/>
      <c r="C73" s="7"/>
      <c r="D73" s="2"/>
      <c r="E73" s="2"/>
      <c r="F73" s="7"/>
      <c r="G73" s="7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0.5" customHeight="1">
      <c r="A74" s="2"/>
      <c r="B74" s="7"/>
      <c r="C74" s="7"/>
      <c r="D74" s="2"/>
      <c r="E74" s="2"/>
      <c r="F74" s="7"/>
      <c r="G74" s="7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0.5" customHeight="1">
      <c r="A75" s="2"/>
      <c r="B75" s="7"/>
      <c r="C75" s="7"/>
      <c r="D75" s="2"/>
      <c r="E75" s="2"/>
      <c r="F75" s="7"/>
      <c r="G75" s="7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0.5" customHeight="1">
      <c r="A76" s="2"/>
      <c r="B76" s="7"/>
      <c r="C76" s="7"/>
      <c r="D76" s="2"/>
      <c r="E76" s="2"/>
      <c r="F76" s="7"/>
      <c r="G76" s="7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0.5" customHeight="1">
      <c r="A77" s="2"/>
      <c r="B77" s="7"/>
      <c r="C77" s="7"/>
      <c r="D77" s="2"/>
      <c r="E77" s="2"/>
      <c r="F77" s="7"/>
      <c r="G77" s="7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0.5" customHeight="1">
      <c r="A78" s="2"/>
      <c r="B78" s="7"/>
      <c r="C78" s="7"/>
      <c r="D78" s="2"/>
      <c r="E78" s="2"/>
      <c r="F78" s="7"/>
      <c r="G78" s="7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0.5" customHeight="1">
      <c r="A79" s="2"/>
      <c r="B79" s="7"/>
      <c r="C79" s="7"/>
      <c r="D79" s="2"/>
      <c r="E79" s="2"/>
      <c r="F79" s="7"/>
      <c r="G79" s="7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0.5" customHeight="1">
      <c r="A80" s="2"/>
      <c r="B80" s="7"/>
      <c r="C80" s="7"/>
      <c r="D80" s="2"/>
      <c r="E80" s="2"/>
      <c r="F80" s="7"/>
      <c r="G80" s="7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0.5" customHeight="1">
      <c r="A81" s="2"/>
      <c r="B81" s="7"/>
      <c r="C81" s="7"/>
      <c r="D81" s="2"/>
      <c r="E81" s="2"/>
      <c r="F81" s="7"/>
      <c r="G81" s="7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0.5" customHeight="1">
      <c r="A82" s="2"/>
      <c r="B82" s="7"/>
      <c r="C82" s="7"/>
      <c r="D82" s="2"/>
      <c r="E82" s="2"/>
      <c r="F82" s="7"/>
      <c r="G82" s="7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0.5" customHeight="1">
      <c r="A83" s="2"/>
      <c r="B83" s="7"/>
      <c r="C83" s="7"/>
      <c r="D83" s="2"/>
      <c r="E83" s="2"/>
      <c r="F83" s="7"/>
      <c r="G83" s="7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0.5" customHeight="1">
      <c r="A84" s="2"/>
      <c r="B84" s="7"/>
      <c r="C84" s="7"/>
      <c r="D84" s="2"/>
      <c r="E84" s="2"/>
      <c r="F84" s="7"/>
      <c r="G84" s="7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0.5" customHeight="1">
      <c r="A85" s="2"/>
      <c r="B85" s="7"/>
      <c r="C85" s="7"/>
      <c r="D85" s="2"/>
      <c r="E85" s="2"/>
      <c r="F85" s="7"/>
      <c r="G85" s="7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0.5" customHeight="1">
      <c r="A86" s="2"/>
      <c r="B86" s="7"/>
      <c r="C86" s="7"/>
      <c r="D86" s="2"/>
      <c r="E86" s="2"/>
      <c r="F86" s="7"/>
      <c r="G86" s="7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0.5" customHeight="1">
      <c r="A87" s="2"/>
      <c r="B87" s="7"/>
      <c r="C87" s="7"/>
      <c r="D87" s="2"/>
      <c r="E87" s="2"/>
      <c r="F87" s="7"/>
      <c r="G87" s="7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0.5" customHeight="1">
      <c r="A88" s="2"/>
      <c r="B88" s="7"/>
      <c r="C88" s="7"/>
      <c r="D88" s="2"/>
      <c r="E88" s="2"/>
      <c r="F88" s="7"/>
      <c r="G88" s="7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0.5" customHeight="1">
      <c r="A89" s="2"/>
      <c r="B89" s="7"/>
      <c r="C89" s="7"/>
      <c r="D89" s="2"/>
      <c r="E89" s="2"/>
      <c r="F89" s="7"/>
      <c r="G89" s="7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0.5" customHeight="1">
      <c r="A90" s="2"/>
      <c r="B90" s="7"/>
      <c r="C90" s="7"/>
      <c r="D90" s="2"/>
      <c r="E90" s="2"/>
      <c r="F90" s="7"/>
      <c r="G90" s="7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0.5" customHeight="1">
      <c r="A91" s="2"/>
      <c r="B91" s="7"/>
      <c r="C91" s="7"/>
      <c r="D91" s="2"/>
      <c r="E91" s="2"/>
      <c r="F91" s="7"/>
      <c r="G91" s="7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0.5" customHeight="1">
      <c r="A92" s="2"/>
      <c r="B92" s="7"/>
      <c r="C92" s="7"/>
      <c r="D92" s="2"/>
      <c r="E92" s="2"/>
      <c r="F92" s="7"/>
      <c r="G92" s="7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0.5" customHeight="1">
      <c r="A93" s="2"/>
      <c r="B93" s="7"/>
      <c r="C93" s="7"/>
      <c r="D93" s="2"/>
      <c r="E93" s="2"/>
      <c r="F93" s="7"/>
      <c r="G93" s="7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0.5" customHeight="1">
      <c r="A94" s="2"/>
      <c r="B94" s="7"/>
      <c r="C94" s="7"/>
      <c r="D94" s="2"/>
      <c r="E94" s="2"/>
      <c r="F94" s="7"/>
      <c r="G94" s="7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0.5" customHeight="1">
      <c r="A95" s="2"/>
      <c r="B95" s="7"/>
      <c r="C95" s="7"/>
      <c r="D95" s="2"/>
      <c r="E95" s="2"/>
      <c r="F95" s="7"/>
      <c r="G95" s="7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0.5" customHeight="1">
      <c r="A96" s="2"/>
      <c r="B96" s="7"/>
      <c r="C96" s="7"/>
      <c r="D96" s="2"/>
      <c r="E96" s="2"/>
      <c r="F96" s="7"/>
      <c r="G96" s="7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0.5" customHeight="1">
      <c r="A97" s="2"/>
      <c r="B97" s="7"/>
      <c r="C97" s="7"/>
      <c r="D97" s="2"/>
      <c r="E97" s="2"/>
      <c r="F97" s="7"/>
      <c r="G97" s="7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0.5" customHeight="1">
      <c r="A98" s="2"/>
      <c r="B98" s="7"/>
      <c r="C98" s="7"/>
      <c r="D98" s="2"/>
      <c r="E98" s="2"/>
      <c r="F98" s="7"/>
      <c r="G98" s="7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0.5" customHeight="1">
      <c r="A99" s="2"/>
      <c r="B99" s="7"/>
      <c r="C99" s="7"/>
      <c r="D99" s="2"/>
      <c r="E99" s="2"/>
      <c r="F99" s="7"/>
      <c r="G99" s="7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0.5" customHeight="1">
      <c r="A100" s="2"/>
      <c r="B100" s="7"/>
      <c r="C100" s="7"/>
      <c r="D100" s="2"/>
      <c r="E100" s="2"/>
      <c r="F100" s="7"/>
      <c r="G100" s="7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0.5" customHeight="1">
      <c r="A101" s="2"/>
      <c r="B101" s="7"/>
      <c r="C101" s="7"/>
      <c r="D101" s="2"/>
      <c r="E101" s="2"/>
      <c r="F101" s="7"/>
      <c r="G101" s="7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0.5" customHeight="1">
      <c r="A102" s="2"/>
      <c r="B102" s="7"/>
      <c r="C102" s="7"/>
      <c r="D102" s="2"/>
      <c r="E102" s="2"/>
      <c r="F102" s="7"/>
      <c r="G102" s="7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0.5" customHeight="1">
      <c r="A103" s="2"/>
      <c r="B103" s="7"/>
      <c r="C103" s="7"/>
      <c r="D103" s="2"/>
      <c r="E103" s="2"/>
      <c r="F103" s="7"/>
      <c r="G103" s="7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0.5" customHeight="1">
      <c r="A104" s="2"/>
      <c r="B104" s="7"/>
      <c r="C104" s="7"/>
      <c r="D104" s="2"/>
      <c r="E104" s="2"/>
      <c r="F104" s="7"/>
      <c r="G104" s="7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0.5" customHeight="1">
      <c r="A105" s="2"/>
      <c r="B105" s="7"/>
      <c r="C105" s="7"/>
      <c r="D105" s="2"/>
      <c r="E105" s="2"/>
      <c r="F105" s="7"/>
      <c r="G105" s="7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0.5" customHeight="1">
      <c r="A106" s="2"/>
      <c r="B106" s="7"/>
      <c r="C106" s="7"/>
      <c r="D106" s="2"/>
      <c r="E106" s="2"/>
      <c r="F106" s="7"/>
      <c r="G106" s="7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0.5" customHeight="1">
      <c r="A107" s="2"/>
      <c r="B107" s="7"/>
      <c r="C107" s="7"/>
      <c r="D107" s="2"/>
      <c r="E107" s="2"/>
      <c r="F107" s="7"/>
      <c r="G107" s="7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0.5" customHeight="1">
      <c r="A108" s="2"/>
      <c r="B108" s="7"/>
      <c r="C108" s="7"/>
      <c r="D108" s="2"/>
      <c r="E108" s="2"/>
      <c r="F108" s="7"/>
      <c r="G108" s="7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0.5" customHeight="1">
      <c r="A109" s="2"/>
      <c r="B109" s="7"/>
      <c r="C109" s="7"/>
      <c r="D109" s="2"/>
      <c r="E109" s="2"/>
      <c r="F109" s="7"/>
      <c r="G109" s="7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0.5" customHeight="1">
      <c r="A110" s="2"/>
      <c r="B110" s="7"/>
      <c r="C110" s="7"/>
      <c r="D110" s="2"/>
      <c r="E110" s="2"/>
      <c r="F110" s="7"/>
      <c r="G110" s="7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0.5" customHeight="1">
      <c r="A111" s="2"/>
      <c r="B111" s="7"/>
      <c r="C111" s="7"/>
      <c r="D111" s="2"/>
      <c r="E111" s="2"/>
      <c r="F111" s="7"/>
      <c r="G111" s="7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0.5" customHeight="1">
      <c r="A112" s="2"/>
      <c r="B112" s="7"/>
      <c r="C112" s="7"/>
      <c r="D112" s="2"/>
      <c r="E112" s="2"/>
      <c r="F112" s="7"/>
      <c r="G112" s="7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0.5" customHeight="1">
      <c r="A113" s="2"/>
      <c r="B113" s="7"/>
      <c r="C113" s="7"/>
      <c r="D113" s="2"/>
      <c r="E113" s="2"/>
      <c r="F113" s="7"/>
      <c r="G113" s="7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0.5" customHeight="1">
      <c r="A114" s="2"/>
      <c r="B114" s="7"/>
      <c r="C114" s="7"/>
      <c r="D114" s="2"/>
      <c r="E114" s="2"/>
      <c r="F114" s="7"/>
      <c r="G114" s="7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0.5" customHeight="1">
      <c r="A115" s="2"/>
      <c r="B115" s="7"/>
      <c r="C115" s="7"/>
      <c r="D115" s="2"/>
      <c r="E115" s="2"/>
      <c r="F115" s="7"/>
      <c r="G115" s="7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0.5" customHeight="1">
      <c r="A116" s="2"/>
      <c r="B116" s="7"/>
      <c r="C116" s="7"/>
      <c r="D116" s="2"/>
      <c r="E116" s="2"/>
      <c r="F116" s="7"/>
      <c r="G116" s="7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0.5" customHeight="1">
      <c r="A117" s="2"/>
      <c r="B117" s="7"/>
      <c r="C117" s="7"/>
      <c r="D117" s="2"/>
      <c r="E117" s="2"/>
      <c r="F117" s="7"/>
      <c r="G117" s="7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0.5" customHeight="1">
      <c r="A118" s="2"/>
      <c r="B118" s="7"/>
      <c r="C118" s="7"/>
      <c r="D118" s="2"/>
      <c r="E118" s="2"/>
      <c r="F118" s="7"/>
      <c r="G118" s="7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0.5" customHeight="1">
      <c r="A119" s="2"/>
      <c r="B119" s="7"/>
      <c r="C119" s="7"/>
      <c r="D119" s="2"/>
      <c r="E119" s="2"/>
      <c r="F119" s="7"/>
      <c r="G119" s="7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0.5" customHeight="1">
      <c r="A120" s="2"/>
      <c r="B120" s="7"/>
      <c r="C120" s="7"/>
      <c r="D120" s="2"/>
      <c r="E120" s="2"/>
      <c r="F120" s="7"/>
      <c r="G120" s="7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0.5" customHeight="1">
      <c r="A121" s="2"/>
      <c r="B121" s="7"/>
      <c r="C121" s="7"/>
      <c r="D121" s="2"/>
      <c r="E121" s="2"/>
      <c r="F121" s="7"/>
      <c r="G121" s="7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0.5" customHeight="1">
      <c r="A122" s="2"/>
      <c r="B122" s="7"/>
      <c r="C122" s="7"/>
      <c r="D122" s="2"/>
      <c r="E122" s="2"/>
      <c r="F122" s="7"/>
      <c r="G122" s="7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0.5" customHeight="1">
      <c r="A123" s="2"/>
      <c r="B123" s="7"/>
      <c r="C123" s="7"/>
      <c r="D123" s="2"/>
      <c r="E123" s="2"/>
      <c r="F123" s="7"/>
      <c r="G123" s="7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0.5" customHeight="1">
      <c r="A124" s="2"/>
      <c r="B124" s="7"/>
      <c r="C124" s="7"/>
      <c r="D124" s="2"/>
      <c r="E124" s="2"/>
      <c r="F124" s="7"/>
      <c r="G124" s="7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0.5" customHeight="1">
      <c r="A125" s="2"/>
      <c r="B125" s="7"/>
      <c r="C125" s="7"/>
      <c r="D125" s="2"/>
      <c r="E125" s="2"/>
      <c r="F125" s="7"/>
      <c r="G125" s="7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0.5" customHeight="1">
      <c r="A126" s="2"/>
      <c r="B126" s="7"/>
      <c r="C126" s="7"/>
      <c r="D126" s="2"/>
      <c r="E126" s="2"/>
      <c r="F126" s="7"/>
      <c r="G126" s="7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0.5" customHeight="1">
      <c r="A127" s="2"/>
      <c r="B127" s="7"/>
      <c r="C127" s="7"/>
      <c r="D127" s="2"/>
      <c r="E127" s="2"/>
      <c r="F127" s="7"/>
      <c r="G127" s="7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0.5" customHeight="1">
      <c r="A128" s="2"/>
      <c r="B128" s="7"/>
      <c r="C128" s="7"/>
      <c r="D128" s="2"/>
      <c r="E128" s="2"/>
      <c r="F128" s="7"/>
      <c r="G128" s="7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0.5" customHeight="1">
      <c r="A129" s="2"/>
      <c r="B129" s="7"/>
      <c r="C129" s="7"/>
      <c r="D129" s="2"/>
      <c r="E129" s="2"/>
      <c r="F129" s="7"/>
      <c r="G129" s="7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0.5" customHeight="1">
      <c r="A130" s="2"/>
      <c r="B130" s="7"/>
      <c r="C130" s="7"/>
      <c r="D130" s="2"/>
      <c r="E130" s="2"/>
      <c r="F130" s="7"/>
      <c r="G130" s="7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0.5" customHeight="1">
      <c r="A131" s="2"/>
      <c r="B131" s="7"/>
      <c r="C131" s="7"/>
      <c r="D131" s="2"/>
      <c r="E131" s="2"/>
      <c r="F131" s="7"/>
      <c r="G131" s="7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0.5" customHeight="1">
      <c r="A132" s="2"/>
      <c r="B132" s="7"/>
      <c r="C132" s="7"/>
      <c r="D132" s="2"/>
      <c r="E132" s="2"/>
      <c r="F132" s="7"/>
      <c r="G132" s="7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0.5" customHeight="1">
      <c r="A133" s="2"/>
      <c r="B133" s="7"/>
      <c r="C133" s="7"/>
      <c r="D133" s="2"/>
      <c r="E133" s="2"/>
      <c r="F133" s="7"/>
      <c r="G133" s="7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0.5" customHeight="1">
      <c r="A134" s="2"/>
      <c r="B134" s="7"/>
      <c r="C134" s="7"/>
      <c r="D134" s="2"/>
      <c r="E134" s="2"/>
      <c r="F134" s="7"/>
      <c r="G134" s="7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0.5" customHeight="1">
      <c r="A135" s="2"/>
      <c r="B135" s="7"/>
      <c r="C135" s="7"/>
      <c r="D135" s="2"/>
      <c r="E135" s="2"/>
      <c r="F135" s="7"/>
      <c r="G135" s="7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0.5" customHeight="1">
      <c r="A136" s="2"/>
      <c r="B136" s="7"/>
      <c r="C136" s="7"/>
      <c r="D136" s="2"/>
      <c r="E136" s="2"/>
      <c r="F136" s="7"/>
      <c r="G136" s="7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0.5" customHeight="1">
      <c r="A137" s="2"/>
      <c r="B137" s="7"/>
      <c r="C137" s="7"/>
      <c r="D137" s="2"/>
      <c r="E137" s="2"/>
      <c r="F137" s="7"/>
      <c r="G137" s="7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0.5" customHeight="1">
      <c r="A138" s="2"/>
      <c r="B138" s="7"/>
      <c r="C138" s="7"/>
      <c r="D138" s="2"/>
      <c r="E138" s="2"/>
      <c r="F138" s="7"/>
      <c r="G138" s="7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0.5" customHeight="1">
      <c r="A139" s="2"/>
      <c r="B139" s="7"/>
      <c r="C139" s="7"/>
      <c r="D139" s="2"/>
      <c r="E139" s="2"/>
      <c r="F139" s="7"/>
      <c r="G139" s="7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0.5" customHeight="1">
      <c r="A140" s="2"/>
      <c r="B140" s="7"/>
      <c r="C140" s="7"/>
      <c r="D140" s="2"/>
      <c r="E140" s="2"/>
      <c r="F140" s="7"/>
      <c r="G140" s="7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0.5" customHeight="1">
      <c r="A141" s="2"/>
      <c r="B141" s="7"/>
      <c r="C141" s="7"/>
      <c r="D141" s="2"/>
      <c r="E141" s="2"/>
      <c r="F141" s="7"/>
      <c r="G141" s="7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0.5" customHeight="1">
      <c r="A142" s="2"/>
      <c r="B142" s="7"/>
      <c r="C142" s="7"/>
      <c r="D142" s="2"/>
      <c r="E142" s="2"/>
      <c r="F142" s="7"/>
      <c r="G142" s="7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0.5" customHeight="1">
      <c r="A143" s="2"/>
      <c r="B143" s="7"/>
      <c r="C143" s="7"/>
      <c r="D143" s="2"/>
      <c r="E143" s="2"/>
      <c r="F143" s="7"/>
      <c r="G143" s="7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0.5" customHeight="1">
      <c r="A144" s="2"/>
      <c r="B144" s="7"/>
      <c r="C144" s="7"/>
      <c r="D144" s="2"/>
      <c r="E144" s="2"/>
      <c r="F144" s="7"/>
      <c r="G144" s="7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0.5" customHeight="1">
      <c r="A145" s="2"/>
      <c r="B145" s="7"/>
      <c r="C145" s="7"/>
      <c r="D145" s="2"/>
      <c r="E145" s="2"/>
      <c r="F145" s="7"/>
      <c r="G145" s="7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0.5" customHeight="1">
      <c r="A146" s="2"/>
      <c r="B146" s="7"/>
      <c r="C146" s="7"/>
      <c r="D146" s="2"/>
      <c r="E146" s="2"/>
      <c r="F146" s="7"/>
      <c r="G146" s="7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0.5" customHeight="1">
      <c r="A147" s="2"/>
      <c r="B147" s="7"/>
      <c r="C147" s="7"/>
      <c r="D147" s="2"/>
      <c r="E147" s="2"/>
      <c r="F147" s="7"/>
      <c r="G147" s="7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0.5" customHeight="1">
      <c r="A148" s="2"/>
      <c r="B148" s="7"/>
      <c r="C148" s="7"/>
      <c r="D148" s="2"/>
      <c r="E148" s="2"/>
      <c r="F148" s="7"/>
      <c r="G148" s="7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0.5" customHeight="1">
      <c r="A149" s="2"/>
      <c r="B149" s="7"/>
      <c r="C149" s="7"/>
      <c r="D149" s="2"/>
      <c r="E149" s="2"/>
      <c r="F149" s="7"/>
      <c r="G149" s="7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0.5" customHeight="1">
      <c r="A150" s="2"/>
      <c r="B150" s="7"/>
      <c r="C150" s="7"/>
      <c r="D150" s="2"/>
      <c r="E150" s="2"/>
      <c r="F150" s="7"/>
      <c r="G150" s="7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0.5" customHeight="1">
      <c r="A151" s="2"/>
      <c r="B151" s="7"/>
      <c r="C151" s="7"/>
      <c r="D151" s="2"/>
      <c r="E151" s="2"/>
      <c r="F151" s="7"/>
      <c r="G151" s="7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0.5" customHeight="1">
      <c r="A152" s="2"/>
      <c r="B152" s="7"/>
      <c r="C152" s="7"/>
      <c r="D152" s="2"/>
      <c r="E152" s="2"/>
      <c r="F152" s="7"/>
      <c r="G152" s="7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0.5" customHeight="1">
      <c r="A153" s="2"/>
      <c r="B153" s="7"/>
      <c r="C153" s="7"/>
      <c r="D153" s="2"/>
      <c r="E153" s="2"/>
      <c r="F153" s="7"/>
      <c r="G153" s="7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0.5" customHeight="1">
      <c r="A154" s="2"/>
      <c r="B154" s="7"/>
      <c r="C154" s="7"/>
      <c r="D154" s="2"/>
      <c r="E154" s="2"/>
      <c r="F154" s="7"/>
      <c r="G154" s="7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0.5" customHeight="1">
      <c r="A155" s="2"/>
      <c r="B155" s="7"/>
      <c r="C155" s="7"/>
      <c r="D155" s="2"/>
      <c r="E155" s="2"/>
      <c r="F155" s="7"/>
      <c r="G155" s="7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0.5" customHeight="1">
      <c r="A156" s="2"/>
      <c r="B156" s="7"/>
      <c r="C156" s="7"/>
      <c r="D156" s="2"/>
      <c r="E156" s="2"/>
      <c r="F156" s="7"/>
      <c r="G156" s="7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0.5" customHeight="1">
      <c r="A157" s="2"/>
      <c r="B157" s="7"/>
      <c r="C157" s="7"/>
      <c r="D157" s="2"/>
      <c r="E157" s="2"/>
      <c r="F157" s="7"/>
      <c r="G157" s="7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0.5" customHeight="1">
      <c r="A158" s="2"/>
      <c r="B158" s="7"/>
      <c r="C158" s="7"/>
      <c r="D158" s="2"/>
      <c r="E158" s="2"/>
      <c r="F158" s="7"/>
      <c r="G158" s="7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0.5" customHeight="1">
      <c r="A159" s="2"/>
      <c r="B159" s="7"/>
      <c r="C159" s="7"/>
      <c r="D159" s="2"/>
      <c r="E159" s="2"/>
      <c r="F159" s="7"/>
      <c r="G159" s="7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0.5" customHeight="1">
      <c r="A160" s="2"/>
      <c r="B160" s="7"/>
      <c r="C160" s="7"/>
      <c r="D160" s="2"/>
      <c r="E160" s="2"/>
      <c r="F160" s="7"/>
      <c r="G160" s="7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0.5" customHeight="1">
      <c r="A161" s="2"/>
      <c r="B161" s="7"/>
      <c r="C161" s="7"/>
      <c r="D161" s="2"/>
      <c r="E161" s="2"/>
      <c r="F161" s="7"/>
      <c r="G161" s="7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0.5" customHeight="1">
      <c r="A162" s="2"/>
      <c r="B162" s="7"/>
      <c r="C162" s="7"/>
      <c r="D162" s="2"/>
      <c r="E162" s="2"/>
      <c r="F162" s="7"/>
      <c r="G162" s="7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0.5" customHeight="1">
      <c r="A163" s="2"/>
      <c r="B163" s="7"/>
      <c r="C163" s="7"/>
      <c r="D163" s="2"/>
      <c r="E163" s="2"/>
      <c r="F163" s="7"/>
      <c r="G163" s="7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0.5" customHeight="1">
      <c r="A164" s="2"/>
      <c r="B164" s="7"/>
      <c r="C164" s="7"/>
      <c r="D164" s="2"/>
      <c r="E164" s="2"/>
      <c r="F164" s="7"/>
      <c r="G164" s="7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0.5" customHeight="1">
      <c r="A165" s="2"/>
      <c r="B165" s="7"/>
      <c r="C165" s="7"/>
      <c r="D165" s="2"/>
      <c r="E165" s="2"/>
      <c r="F165" s="7"/>
      <c r="G165" s="7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0.5" customHeight="1">
      <c r="A166" s="2"/>
      <c r="B166" s="7"/>
      <c r="C166" s="7"/>
      <c r="D166" s="2"/>
      <c r="E166" s="2"/>
      <c r="F166" s="7"/>
      <c r="G166" s="7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0.5" customHeight="1">
      <c r="A167" s="2"/>
      <c r="B167" s="7"/>
      <c r="C167" s="7"/>
      <c r="D167" s="2"/>
      <c r="E167" s="2"/>
      <c r="F167" s="7"/>
      <c r="G167" s="7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0.5" customHeight="1">
      <c r="A168" s="2"/>
      <c r="B168" s="7"/>
      <c r="C168" s="7"/>
      <c r="D168" s="2"/>
      <c r="E168" s="2"/>
      <c r="F168" s="7"/>
      <c r="G168" s="7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0.5" customHeight="1">
      <c r="A169" s="2"/>
      <c r="B169" s="7"/>
      <c r="C169" s="7"/>
      <c r="D169" s="2"/>
      <c r="E169" s="2"/>
      <c r="F169" s="7"/>
      <c r="G169" s="7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0.5" customHeight="1">
      <c r="A170" s="2"/>
      <c r="B170" s="7"/>
      <c r="C170" s="7"/>
      <c r="D170" s="2"/>
      <c r="E170" s="2"/>
      <c r="F170" s="7"/>
      <c r="G170" s="7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0.5" customHeight="1">
      <c r="A171" s="2"/>
      <c r="B171" s="7"/>
      <c r="C171" s="7"/>
      <c r="D171" s="2"/>
      <c r="E171" s="2"/>
      <c r="F171" s="7"/>
      <c r="G171" s="7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0.5" customHeight="1">
      <c r="A172" s="2"/>
      <c r="B172" s="7"/>
      <c r="C172" s="7"/>
      <c r="D172" s="2"/>
      <c r="E172" s="2"/>
      <c r="F172" s="7"/>
      <c r="G172" s="7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0.5" customHeight="1">
      <c r="A173" s="2"/>
      <c r="B173" s="7"/>
      <c r="C173" s="7"/>
      <c r="D173" s="2"/>
      <c r="E173" s="2"/>
      <c r="F173" s="7"/>
      <c r="G173" s="7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0.5" customHeight="1">
      <c r="A174" s="2"/>
      <c r="B174" s="7"/>
      <c r="C174" s="7"/>
      <c r="D174" s="2"/>
      <c r="E174" s="2"/>
      <c r="F174" s="7"/>
      <c r="G174" s="7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0.5" customHeight="1">
      <c r="A175" s="2"/>
      <c r="B175" s="7"/>
      <c r="C175" s="7"/>
      <c r="D175" s="2"/>
      <c r="E175" s="2"/>
      <c r="F175" s="7"/>
      <c r="G175" s="7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0.5" customHeight="1">
      <c r="A176" s="2"/>
      <c r="B176" s="7"/>
      <c r="C176" s="7"/>
      <c r="D176" s="2"/>
      <c r="E176" s="2"/>
      <c r="F176" s="7"/>
      <c r="G176" s="7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0.5" customHeight="1">
      <c r="A177" s="2"/>
      <c r="B177" s="7"/>
      <c r="C177" s="7"/>
      <c r="D177" s="2"/>
      <c r="E177" s="2"/>
      <c r="F177" s="7"/>
      <c r="G177" s="7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0.5" customHeight="1">
      <c r="A178" s="2"/>
      <c r="B178" s="7"/>
      <c r="C178" s="7"/>
      <c r="D178" s="2"/>
      <c r="E178" s="2"/>
      <c r="F178" s="7"/>
      <c r="G178" s="7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0.5" customHeight="1">
      <c r="A179" s="2"/>
      <c r="B179" s="7"/>
      <c r="C179" s="7"/>
      <c r="D179" s="2"/>
      <c r="E179" s="2"/>
      <c r="F179" s="7"/>
      <c r="G179" s="7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0.5" customHeight="1">
      <c r="A180" s="2"/>
      <c r="B180" s="7"/>
      <c r="C180" s="7"/>
      <c r="D180" s="2"/>
      <c r="E180" s="2"/>
      <c r="F180" s="7"/>
      <c r="G180" s="7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0.5" customHeight="1">
      <c r="A181" s="2"/>
      <c r="B181" s="7"/>
      <c r="C181" s="7"/>
      <c r="D181" s="2"/>
      <c r="E181" s="2"/>
      <c r="F181" s="7"/>
      <c r="G181" s="7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0.5" customHeight="1">
      <c r="A182" s="2"/>
      <c r="B182" s="7"/>
      <c r="C182" s="7"/>
      <c r="D182" s="2"/>
      <c r="E182" s="2"/>
      <c r="F182" s="7"/>
      <c r="G182" s="7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0.5" customHeight="1">
      <c r="A183" s="2"/>
      <c r="B183" s="7"/>
      <c r="C183" s="7"/>
      <c r="D183" s="2"/>
      <c r="E183" s="2"/>
      <c r="F183" s="7"/>
      <c r="G183" s="7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0.5" customHeight="1">
      <c r="A184" s="2"/>
      <c r="B184" s="7"/>
      <c r="C184" s="7"/>
      <c r="D184" s="2"/>
      <c r="E184" s="2"/>
      <c r="F184" s="7"/>
      <c r="G184" s="7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0.5" customHeight="1">
      <c r="A185" s="2"/>
      <c r="B185" s="7"/>
      <c r="C185" s="7"/>
      <c r="D185" s="2"/>
      <c r="E185" s="2"/>
      <c r="F185" s="7"/>
      <c r="G185" s="7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0.5" customHeight="1">
      <c r="A186" s="2"/>
      <c r="B186" s="7"/>
      <c r="C186" s="7"/>
      <c r="D186" s="2"/>
      <c r="E186" s="2"/>
      <c r="F186" s="7"/>
      <c r="G186" s="7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0.5" customHeight="1">
      <c r="A187" s="2"/>
      <c r="B187" s="7"/>
      <c r="C187" s="7"/>
      <c r="D187" s="2"/>
      <c r="E187" s="2"/>
      <c r="F187" s="7"/>
      <c r="G187" s="7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0.5" customHeight="1">
      <c r="A188" s="2"/>
      <c r="B188" s="7"/>
      <c r="C188" s="7"/>
      <c r="D188" s="2"/>
      <c r="E188" s="2"/>
      <c r="F188" s="7"/>
      <c r="G188" s="7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0.5" customHeight="1">
      <c r="A189" s="2"/>
      <c r="B189" s="7"/>
      <c r="C189" s="7"/>
      <c r="D189" s="2"/>
      <c r="E189" s="2"/>
      <c r="F189" s="7"/>
      <c r="G189" s="7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0.5" customHeight="1">
      <c r="A190" s="2"/>
      <c r="B190" s="7"/>
      <c r="C190" s="7"/>
      <c r="D190" s="2"/>
      <c r="E190" s="2"/>
      <c r="F190" s="7"/>
      <c r="G190" s="7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0.5" customHeight="1">
      <c r="A191" s="2"/>
      <c r="B191" s="7"/>
      <c r="C191" s="7"/>
      <c r="D191" s="2"/>
      <c r="E191" s="2"/>
      <c r="F191" s="7"/>
      <c r="G191" s="7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0.5" customHeight="1">
      <c r="A192" s="2"/>
      <c r="B192" s="7"/>
      <c r="C192" s="7"/>
      <c r="D192" s="2"/>
      <c r="E192" s="2"/>
      <c r="F192" s="7"/>
      <c r="G192" s="7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0.5" customHeight="1">
      <c r="A193" s="2"/>
      <c r="B193" s="7"/>
      <c r="C193" s="7"/>
      <c r="D193" s="2"/>
      <c r="E193" s="2"/>
      <c r="F193" s="7"/>
      <c r="G193" s="7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0.5" customHeight="1">
      <c r="A194" s="2"/>
      <c r="B194" s="7"/>
      <c r="C194" s="7"/>
      <c r="D194" s="2"/>
      <c r="E194" s="2"/>
      <c r="F194" s="7"/>
      <c r="G194" s="7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0.5" customHeight="1">
      <c r="A195" s="2"/>
      <c r="B195" s="7"/>
      <c r="C195" s="7"/>
      <c r="D195" s="2"/>
      <c r="E195" s="2"/>
      <c r="F195" s="7"/>
      <c r="G195" s="7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0.5" customHeight="1">
      <c r="A196" s="2"/>
      <c r="B196" s="7"/>
      <c r="C196" s="7"/>
      <c r="D196" s="2"/>
      <c r="E196" s="2"/>
      <c r="F196" s="7"/>
      <c r="G196" s="7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0.5" customHeight="1">
      <c r="A197" s="2"/>
      <c r="B197" s="7"/>
      <c r="C197" s="7"/>
      <c r="D197" s="2"/>
      <c r="E197" s="2"/>
      <c r="F197" s="7"/>
      <c r="G197" s="7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0.5" customHeight="1">
      <c r="A198" s="2"/>
      <c r="B198" s="7"/>
      <c r="C198" s="7"/>
      <c r="D198" s="2"/>
      <c r="E198" s="2"/>
      <c r="F198" s="7"/>
      <c r="G198" s="7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0.5" customHeight="1">
      <c r="A199" s="2"/>
      <c r="B199" s="7"/>
      <c r="C199" s="7"/>
      <c r="D199" s="2"/>
      <c r="E199" s="2"/>
      <c r="F199" s="7"/>
      <c r="G199" s="7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0.5" customHeight="1">
      <c r="A200" s="2"/>
      <c r="B200" s="7"/>
      <c r="C200" s="7"/>
      <c r="D200" s="2"/>
      <c r="E200" s="2"/>
      <c r="F200" s="7"/>
      <c r="G200" s="7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0.5" customHeight="1">
      <c r="A201" s="2"/>
      <c r="B201" s="7"/>
      <c r="C201" s="7"/>
      <c r="D201" s="2"/>
      <c r="E201" s="2"/>
      <c r="F201" s="7"/>
      <c r="G201" s="7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0.5" customHeight="1">
      <c r="A202" s="2"/>
      <c r="B202" s="7"/>
      <c r="C202" s="7"/>
      <c r="D202" s="2"/>
      <c r="E202" s="2"/>
      <c r="F202" s="7"/>
      <c r="G202" s="7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0.5" customHeight="1">
      <c r="A203" s="2"/>
      <c r="B203" s="7"/>
      <c r="C203" s="7"/>
      <c r="D203" s="2"/>
      <c r="E203" s="2"/>
      <c r="F203" s="7"/>
      <c r="G203" s="7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0.5" customHeight="1">
      <c r="A204" s="2"/>
      <c r="B204" s="7"/>
      <c r="C204" s="7"/>
      <c r="D204" s="2"/>
      <c r="E204" s="2"/>
      <c r="F204" s="7"/>
      <c r="G204" s="7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0.5" customHeight="1">
      <c r="A205" s="2"/>
      <c r="B205" s="7"/>
      <c r="C205" s="7"/>
      <c r="D205" s="2"/>
      <c r="E205" s="2"/>
      <c r="F205" s="7"/>
      <c r="G205" s="7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0.5" customHeight="1">
      <c r="A206" s="2"/>
      <c r="B206" s="7"/>
      <c r="C206" s="7"/>
      <c r="D206" s="2"/>
      <c r="E206" s="2"/>
      <c r="F206" s="7"/>
      <c r="G206" s="7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0.5" customHeight="1">
      <c r="A207" s="2"/>
      <c r="B207" s="7"/>
      <c r="C207" s="7"/>
      <c r="D207" s="2"/>
      <c r="E207" s="2"/>
      <c r="F207" s="7"/>
      <c r="G207" s="7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0.5" customHeight="1">
      <c r="A208" s="2"/>
      <c r="B208" s="7"/>
      <c r="C208" s="7"/>
      <c r="D208" s="2"/>
      <c r="E208" s="2"/>
      <c r="F208" s="7"/>
      <c r="G208" s="7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0.5" customHeight="1">
      <c r="A209" s="2"/>
      <c r="B209" s="7"/>
      <c r="C209" s="7"/>
      <c r="D209" s="2"/>
      <c r="E209" s="2"/>
      <c r="F209" s="7"/>
      <c r="G209" s="7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0.5" customHeight="1">
      <c r="A210" s="2"/>
      <c r="B210" s="7"/>
      <c r="C210" s="7"/>
      <c r="D210" s="2"/>
      <c r="E210" s="2"/>
      <c r="F210" s="7"/>
      <c r="G210" s="7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0.5" customHeight="1">
      <c r="A211" s="2"/>
      <c r="B211" s="7"/>
      <c r="C211" s="7"/>
      <c r="D211" s="2"/>
      <c r="E211" s="2"/>
      <c r="F211" s="7"/>
      <c r="G211" s="7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0.5" customHeight="1">
      <c r="A212" s="2"/>
      <c r="B212" s="7"/>
      <c r="C212" s="7"/>
      <c r="D212" s="2"/>
      <c r="E212" s="2"/>
      <c r="F212" s="7"/>
      <c r="G212" s="7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0.5" customHeight="1">
      <c r="A213" s="2"/>
      <c r="B213" s="7"/>
      <c r="C213" s="7"/>
      <c r="D213" s="2"/>
      <c r="E213" s="2"/>
      <c r="F213" s="7"/>
      <c r="G213" s="7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0.5" customHeight="1">
      <c r="A214" s="2"/>
      <c r="B214" s="7"/>
      <c r="C214" s="7"/>
      <c r="D214" s="2"/>
      <c r="E214" s="2"/>
      <c r="F214" s="7"/>
      <c r="G214" s="7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0.5" customHeight="1">
      <c r="A215" s="2"/>
      <c r="B215" s="7"/>
      <c r="C215" s="7"/>
      <c r="D215" s="2"/>
      <c r="E215" s="2"/>
      <c r="F215" s="7"/>
      <c r="G215" s="7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0.5" customHeight="1">
      <c r="A216" s="2"/>
      <c r="B216" s="7"/>
      <c r="C216" s="7"/>
      <c r="D216" s="2"/>
      <c r="E216" s="2"/>
      <c r="F216" s="7"/>
      <c r="G216" s="7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0.5" customHeight="1">
      <c r="A217" s="2"/>
      <c r="B217" s="7"/>
      <c r="C217" s="7"/>
      <c r="D217" s="2"/>
      <c r="E217" s="2"/>
      <c r="F217" s="7"/>
      <c r="G217" s="7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rintOptions/>
  <pageMargins bottom="0.75" footer="0.0" header="0.0" left="0.7" right="0.7" top="0.75"/>
  <pageSetup orientation="landscape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22.88"/>
    <col customWidth="1" min="2" max="2" width="11.75"/>
    <col customWidth="1" min="3" max="9" width="11.5"/>
    <col customWidth="1" min="10" max="26" width="10.0"/>
  </cols>
  <sheetData>
    <row r="1" ht="15.0" customHeight="1">
      <c r="A1" s="1" t="s">
        <v>0</v>
      </c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5.0" customHeight="1">
      <c r="A2" s="3" t="s">
        <v>1</v>
      </c>
      <c r="E2" s="4" t="s">
        <v>29</v>
      </c>
      <c r="G2" s="5" t="s">
        <v>3</v>
      </c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5.0" customHeight="1">
      <c r="A3" s="1" t="s">
        <v>4</v>
      </c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15.0" customHeight="1">
      <c r="A4" s="6" t="s">
        <v>5</v>
      </c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10.5" customHeight="1">
      <c r="A5" s="2"/>
      <c r="B5" s="7"/>
      <c r="C5" s="7"/>
      <c r="D5" s="2"/>
      <c r="E5" s="2"/>
      <c r="F5" s="7"/>
      <c r="G5" s="7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10.5" customHeight="1">
      <c r="A6" s="8" t="s">
        <v>6</v>
      </c>
      <c r="B6" s="9" t="s">
        <v>7</v>
      </c>
      <c r="C6" s="10"/>
      <c r="D6" s="10"/>
      <c r="E6" s="11"/>
      <c r="F6" s="12" t="s">
        <v>8</v>
      </c>
      <c r="G6" s="10"/>
      <c r="H6" s="10"/>
      <c r="I6" s="11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10.5" customHeight="1">
      <c r="A7" s="13"/>
      <c r="B7" s="14" t="s">
        <v>9</v>
      </c>
      <c r="C7" s="14" t="s">
        <v>10</v>
      </c>
      <c r="D7" s="15" t="s">
        <v>11</v>
      </c>
      <c r="E7" s="15" t="s">
        <v>12</v>
      </c>
      <c r="F7" s="16" t="s">
        <v>9</v>
      </c>
      <c r="G7" s="16" t="s">
        <v>10</v>
      </c>
      <c r="H7" s="17" t="s">
        <v>11</v>
      </c>
      <c r="I7" s="17" t="s">
        <v>12</v>
      </c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10.5" customHeight="1">
      <c r="A8" s="18" t="s">
        <v>13</v>
      </c>
      <c r="B8" s="19">
        <f>IFERROR(__xludf.DUMMYFUNCTION("+Hoja2!M8"),41.5)</f>
        <v>41.5</v>
      </c>
      <c r="C8" s="19"/>
      <c r="D8" s="21">
        <f>IFERROR(__xludf.DUMMYFUNCTION("+IFERROR((C8/B8),0)"),0.0)</f>
        <v>0</v>
      </c>
      <c r="E8" s="19"/>
      <c r="F8" s="19">
        <f>IFERROR(__xludf.DUMMYFUNCTION("+B8+NOV!F8"),829.9999999999999)</f>
        <v>830</v>
      </c>
      <c r="G8" s="19">
        <f>IFERROR(__xludf.DUMMYFUNCTION("+C8+NOV!G8"),40.0)</f>
        <v>40</v>
      </c>
      <c r="H8" s="21">
        <f>IFERROR(__xludf.DUMMYFUNCTION("+IFERROR((G8/F8),0)"),0.04819277108433736)</f>
        <v>0.04819277108</v>
      </c>
      <c r="I8" s="22">
        <f>E8+JUL!I8</f>
        <v>0</v>
      </c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10.5" customHeight="1">
      <c r="A9" s="18" t="s">
        <v>14</v>
      </c>
      <c r="B9" s="19">
        <f>IFERROR(__xludf.DUMMYFUNCTION("+Hoja2!M19"),12.5)</f>
        <v>12.5</v>
      </c>
      <c r="C9" s="19"/>
      <c r="D9" s="21">
        <f>IFERROR(__xludf.DUMMYFUNCTION("+IFERROR((C9/B9),0)"),0.0)</f>
        <v>0</v>
      </c>
      <c r="E9" s="19"/>
      <c r="F9" s="19">
        <f>IFERROR(__xludf.DUMMYFUNCTION("+B9+NOV!F9"),250.0)</f>
        <v>250</v>
      </c>
      <c r="G9" s="19">
        <f>IFERROR(__xludf.DUMMYFUNCTION("+C9+NOV!G9"),234.0)</f>
        <v>234</v>
      </c>
      <c r="H9" s="21">
        <f>IFERROR(__xludf.DUMMYFUNCTION("+IFERROR((G9/F9),0)"),0.936)</f>
        <v>0.936</v>
      </c>
      <c r="I9" s="22">
        <f>E9+JUL!I9</f>
        <v>0</v>
      </c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10.5" customHeight="1">
      <c r="A10" s="23" t="s">
        <v>15</v>
      </c>
      <c r="B10" s="24">
        <f>IFERROR(__xludf.DUMMYFUNCTION("+B8-B9"),29.0)</f>
        <v>29</v>
      </c>
      <c r="C10" s="24">
        <f>IFERROR(__xludf.DUMMYFUNCTION("+C8-C9"),0.0)</f>
        <v>0</v>
      </c>
      <c r="D10" s="25">
        <f>IFERROR(__xludf.DUMMYFUNCTION("+IFERROR(C10/B10,0)"),0.0)</f>
        <v>0</v>
      </c>
      <c r="E10" s="24">
        <f>IFERROR(__xludf.DUMMYFUNCTION("+E8-E9"),0.0)</f>
        <v>0</v>
      </c>
      <c r="F10" s="24">
        <f>IFERROR(__xludf.DUMMYFUNCTION("+F8-F9"),579.9999999999999)</f>
        <v>580</v>
      </c>
      <c r="G10" s="24">
        <f>IFERROR(__xludf.DUMMYFUNCTION("+G8-G9"),-194.0)</f>
        <v>-194</v>
      </c>
      <c r="H10" s="25">
        <f>IFERROR(__xludf.DUMMYFUNCTION("+IFERROR(G10/F10,0)"),-0.3344827586206897)</f>
        <v>-0.3344827586</v>
      </c>
      <c r="I10" s="24">
        <f>IFERROR(__xludf.DUMMYFUNCTION("+I8-I9"),0.0)</f>
        <v>0</v>
      </c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10.5" customHeight="1">
      <c r="A11" s="26"/>
      <c r="B11" s="27"/>
      <c r="C11" s="27"/>
      <c r="D11" s="28"/>
      <c r="E11" s="27"/>
      <c r="F11" s="27"/>
      <c r="G11" s="27"/>
      <c r="H11" s="28"/>
      <c r="I11" s="28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10.5" customHeight="1">
      <c r="A12" s="2"/>
      <c r="B12" s="7"/>
      <c r="C12" s="7"/>
      <c r="D12" s="2"/>
      <c r="E12" s="7"/>
      <c r="F12" s="7"/>
      <c r="G12" s="7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10.5" customHeight="1">
      <c r="A13" s="23" t="s">
        <v>16</v>
      </c>
      <c r="B13" s="24">
        <f t="shared" ref="B13:C13" si="1">B10</f>
        <v>29</v>
      </c>
      <c r="C13" s="24">
        <f t="shared" si="1"/>
        <v>0</v>
      </c>
      <c r="D13" s="25">
        <f>IFERROR(__xludf.DUMMYFUNCTION("+IFERROR((C13/B13),0)"),0.0)</f>
        <v>0</v>
      </c>
      <c r="E13" s="24">
        <f t="shared" ref="E13:G13" si="2">E10</f>
        <v>0</v>
      </c>
      <c r="F13" s="24">
        <f t="shared" si="2"/>
        <v>580</v>
      </c>
      <c r="G13" s="24">
        <f t="shared" si="2"/>
        <v>-194</v>
      </c>
      <c r="H13" s="25">
        <f>IFERROR(__xludf.DUMMYFUNCTION("+IFERROR((G13/F13),0)"),-0.3344827586206897)</f>
        <v>-0.3344827586</v>
      </c>
      <c r="I13" s="24">
        <f>I10</f>
        <v>0</v>
      </c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10.5" customHeight="1">
      <c r="A14" s="2"/>
      <c r="B14" s="7"/>
      <c r="C14" s="7"/>
      <c r="D14" s="2"/>
      <c r="E14" s="2"/>
      <c r="F14" s="7"/>
      <c r="G14" s="7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10.5" customHeight="1">
      <c r="A15" s="23" t="s">
        <v>17</v>
      </c>
      <c r="B15" s="19">
        <f>IFERROR(__xludf.DUMMYFUNCTION("+Hoja2!M35"),175.0)</f>
        <v>175</v>
      </c>
      <c r="C15" s="19"/>
      <c r="D15" s="25">
        <f>IFERROR(__xludf.DUMMYFUNCTION("+IFERROR((C15/B15),0)"),0.0)</f>
        <v>0</v>
      </c>
      <c r="E15" s="19"/>
      <c r="F15" s="19">
        <f>IFERROR(__xludf.DUMMYFUNCTION("+B15+NOV!F15"),3500.0)</f>
        <v>3500</v>
      </c>
      <c r="G15" s="19">
        <f>IFERROR(__xludf.DUMMYFUNCTION("+C15+NOV!G15"),218.0)</f>
        <v>218</v>
      </c>
      <c r="H15" s="25">
        <f>IFERROR(__xludf.DUMMYFUNCTION("+IFERROR((G15/F15),0)"),0.062285714285714285)</f>
        <v>0.06228571429</v>
      </c>
      <c r="I15" s="30">
        <f>E15+NOV!I15</f>
        <v>0</v>
      </c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</row>
    <row r="16" ht="10.5" customHeight="1">
      <c r="A16" s="31"/>
      <c r="B16" s="32"/>
      <c r="C16" s="32"/>
      <c r="D16" s="31"/>
      <c r="E16" s="31"/>
      <c r="F16" s="7"/>
      <c r="G16" s="7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</row>
    <row r="17" ht="10.5" customHeight="1">
      <c r="A17" s="23" t="s">
        <v>18</v>
      </c>
      <c r="B17" s="19">
        <f>IFERROR(__xludf.DUMMYFUNCTION("+Hoja2!M36"),310.0)</f>
        <v>310</v>
      </c>
      <c r="C17" s="19"/>
      <c r="D17" s="25">
        <f>IFERROR(__xludf.DUMMYFUNCTION("+IFERROR((C17/B17),0)"),0.0)</f>
        <v>0</v>
      </c>
      <c r="E17" s="19"/>
      <c r="F17" s="19">
        <f>IFERROR(__xludf.DUMMYFUNCTION("+B17+NOV!F17"),6200.0)</f>
        <v>6200</v>
      </c>
      <c r="G17" s="19">
        <f>IFERROR(__xludf.DUMMYFUNCTION("+C17+NOV!G17"),1164.0)</f>
        <v>1164</v>
      </c>
      <c r="H17" s="25">
        <f>IFERROR(__xludf.DUMMYFUNCTION("+IFERROR((G17/F17),0)"),0.18774193548387097)</f>
        <v>0.1877419355</v>
      </c>
      <c r="I17" s="30">
        <f>E17+NOV!I17</f>
        <v>0</v>
      </c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</row>
    <row r="18" ht="10.5" customHeight="1">
      <c r="A18" s="2"/>
      <c r="B18" s="7"/>
      <c r="C18" s="7"/>
      <c r="D18" s="2"/>
      <c r="E18" s="2"/>
      <c r="F18" s="7"/>
      <c r="G18" s="7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10.5" customHeight="1">
      <c r="A19" s="2"/>
      <c r="B19" s="7"/>
      <c r="C19" s="7"/>
      <c r="D19" s="2"/>
      <c r="E19" s="2"/>
      <c r="F19" s="7"/>
      <c r="G19" s="7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10.5" customHeight="1">
      <c r="A20" s="2"/>
      <c r="B20" s="7"/>
      <c r="C20" s="7"/>
      <c r="D20" s="2"/>
      <c r="E20" s="2"/>
      <c r="F20" s="7"/>
      <c r="G20" s="7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0.5" customHeight="1">
      <c r="A21" s="2"/>
      <c r="B21" s="7"/>
      <c r="C21" s="7"/>
      <c r="D21" s="2"/>
      <c r="E21" s="2"/>
      <c r="F21" s="7"/>
      <c r="G21" s="7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0.5" customHeight="1">
      <c r="A22" s="2"/>
      <c r="B22" s="7"/>
      <c r="C22" s="7"/>
      <c r="D22" s="2"/>
      <c r="E22" s="2"/>
      <c r="F22" s="7"/>
      <c r="G22" s="7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0.5" customHeight="1">
      <c r="A23" s="2"/>
      <c r="B23" s="7"/>
      <c r="C23" s="7"/>
      <c r="D23" s="2"/>
      <c r="E23" s="2"/>
      <c r="F23" s="7"/>
      <c r="G23" s="7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0.5" customHeight="1">
      <c r="A24" s="2"/>
      <c r="B24" s="7"/>
      <c r="C24" s="7"/>
      <c r="D24" s="2"/>
      <c r="E24" s="2"/>
      <c r="F24" s="7"/>
      <c r="G24" s="7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0.5" customHeight="1">
      <c r="A25" s="2"/>
      <c r="B25" s="7"/>
      <c r="C25" s="7"/>
      <c r="D25" s="2"/>
      <c r="E25" s="2"/>
      <c r="F25" s="7"/>
      <c r="G25" s="7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0.5" customHeight="1">
      <c r="A26" s="2"/>
      <c r="B26" s="7"/>
      <c r="C26" s="7"/>
      <c r="D26" s="2"/>
      <c r="E26" s="2"/>
      <c r="F26" s="7"/>
      <c r="G26" s="7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0.5" customHeight="1">
      <c r="A27" s="2"/>
      <c r="B27" s="7"/>
      <c r="C27" s="7"/>
      <c r="D27" s="2"/>
      <c r="E27" s="2"/>
      <c r="F27" s="7"/>
      <c r="G27" s="7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0.5" customHeight="1">
      <c r="A28" s="2"/>
      <c r="B28" s="7"/>
      <c r="C28" s="7"/>
      <c r="D28" s="2"/>
      <c r="E28" s="2"/>
      <c r="F28" s="7"/>
      <c r="G28" s="7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0.5" customHeight="1">
      <c r="A29" s="2"/>
      <c r="B29" s="7"/>
      <c r="C29" s="7"/>
      <c r="D29" s="2"/>
      <c r="E29" s="2"/>
      <c r="F29" s="7"/>
      <c r="G29" s="7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0.5" customHeight="1">
      <c r="A30" s="2"/>
      <c r="B30" s="7"/>
      <c r="C30" s="7"/>
      <c r="D30" s="2"/>
      <c r="E30" s="2"/>
      <c r="F30" s="7"/>
      <c r="G30" s="7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0.5" customHeight="1">
      <c r="A31" s="2"/>
      <c r="B31" s="7"/>
      <c r="C31" s="7"/>
      <c r="D31" s="2"/>
      <c r="E31" s="2"/>
      <c r="F31" s="7"/>
      <c r="G31" s="7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0.5" customHeight="1">
      <c r="A32" s="2"/>
      <c r="B32" s="7"/>
      <c r="C32" s="7"/>
      <c r="D32" s="2"/>
      <c r="E32" s="2"/>
      <c r="F32" s="7"/>
      <c r="G32" s="7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0.5" customHeight="1">
      <c r="A33" s="2"/>
      <c r="B33" s="7"/>
      <c r="C33" s="7"/>
      <c r="D33" s="2"/>
      <c r="E33" s="2"/>
      <c r="F33" s="7"/>
      <c r="G33" s="7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0.5" customHeight="1">
      <c r="A34" s="2"/>
      <c r="B34" s="7"/>
      <c r="C34" s="7"/>
      <c r="D34" s="2"/>
      <c r="E34" s="2"/>
      <c r="F34" s="7"/>
      <c r="G34" s="7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0.5" customHeight="1">
      <c r="A35" s="2"/>
      <c r="B35" s="7"/>
      <c r="C35" s="7"/>
      <c r="D35" s="2"/>
      <c r="E35" s="2"/>
      <c r="F35" s="7"/>
      <c r="G35" s="7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0.5" customHeight="1">
      <c r="A36" s="2"/>
      <c r="B36" s="7"/>
      <c r="C36" s="7"/>
      <c r="D36" s="2"/>
      <c r="E36" s="2"/>
      <c r="F36" s="7"/>
      <c r="G36" s="7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0.5" customHeight="1">
      <c r="A37" s="2"/>
      <c r="B37" s="7"/>
      <c r="C37" s="7"/>
      <c r="D37" s="2"/>
      <c r="E37" s="2"/>
      <c r="F37" s="7"/>
      <c r="G37" s="7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0.5" customHeight="1">
      <c r="A38" s="2"/>
      <c r="B38" s="7"/>
      <c r="C38" s="7"/>
      <c r="D38" s="2"/>
      <c r="E38" s="2"/>
      <c r="F38" s="7"/>
      <c r="G38" s="7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0.5" customHeight="1">
      <c r="A39" s="2"/>
      <c r="B39" s="7"/>
      <c r="C39" s="7"/>
      <c r="D39" s="2"/>
      <c r="E39" s="2"/>
      <c r="F39" s="7"/>
      <c r="G39" s="7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0.5" customHeight="1">
      <c r="A40" s="2"/>
      <c r="B40" s="7"/>
      <c r="C40" s="7"/>
      <c r="D40" s="2"/>
      <c r="E40" s="2"/>
      <c r="F40" s="7"/>
      <c r="G40" s="7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0.5" customHeight="1">
      <c r="A41" s="2"/>
      <c r="B41" s="7"/>
      <c r="C41" s="7"/>
      <c r="D41" s="2"/>
      <c r="E41" s="2"/>
      <c r="F41" s="7"/>
      <c r="G41" s="7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0.5" customHeight="1">
      <c r="A42" s="2"/>
      <c r="B42" s="7"/>
      <c r="C42" s="7"/>
      <c r="D42" s="2"/>
      <c r="E42" s="2"/>
      <c r="F42" s="7"/>
      <c r="G42" s="7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0.5" customHeight="1">
      <c r="A43" s="2"/>
      <c r="B43" s="7"/>
      <c r="C43" s="7"/>
      <c r="D43" s="2"/>
      <c r="E43" s="2"/>
      <c r="F43" s="7"/>
      <c r="G43" s="7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0.5" customHeight="1">
      <c r="A44" s="2"/>
      <c r="B44" s="7"/>
      <c r="C44" s="7"/>
      <c r="D44" s="2"/>
      <c r="E44" s="2"/>
      <c r="F44" s="7"/>
      <c r="G44" s="7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0.5" customHeight="1">
      <c r="A45" s="2"/>
      <c r="B45" s="7"/>
      <c r="C45" s="7"/>
      <c r="D45" s="2"/>
      <c r="E45" s="2"/>
      <c r="F45" s="7"/>
      <c r="G45" s="7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0.5" customHeight="1">
      <c r="A46" s="2"/>
      <c r="B46" s="7"/>
      <c r="C46" s="7"/>
      <c r="D46" s="2"/>
      <c r="E46" s="2"/>
      <c r="F46" s="7"/>
      <c r="G46" s="7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0.5" customHeight="1">
      <c r="A47" s="2"/>
      <c r="B47" s="7"/>
      <c r="C47" s="7"/>
      <c r="D47" s="2"/>
      <c r="E47" s="2"/>
      <c r="F47" s="7"/>
      <c r="G47" s="7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0.5" customHeight="1">
      <c r="A48" s="2"/>
      <c r="B48" s="7"/>
      <c r="C48" s="7"/>
      <c r="D48" s="2"/>
      <c r="E48" s="2"/>
      <c r="F48" s="7"/>
      <c r="G48" s="7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0.5" customHeight="1">
      <c r="A49" s="2"/>
      <c r="B49" s="7"/>
      <c r="C49" s="7"/>
      <c r="D49" s="2"/>
      <c r="E49" s="2"/>
      <c r="F49" s="7"/>
      <c r="G49" s="7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0.5" customHeight="1">
      <c r="A50" s="2"/>
      <c r="B50" s="7"/>
      <c r="C50" s="7"/>
      <c r="D50" s="2"/>
      <c r="E50" s="2"/>
      <c r="F50" s="7"/>
      <c r="G50" s="7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0.5" customHeight="1">
      <c r="A51" s="2"/>
      <c r="B51" s="7"/>
      <c r="C51" s="7"/>
      <c r="D51" s="2"/>
      <c r="E51" s="2"/>
      <c r="F51" s="7"/>
      <c r="G51" s="7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0.5" customHeight="1">
      <c r="A52" s="2"/>
      <c r="B52" s="7"/>
      <c r="C52" s="7"/>
      <c r="D52" s="2"/>
      <c r="E52" s="2"/>
      <c r="F52" s="7"/>
      <c r="G52" s="7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0.5" customHeight="1">
      <c r="A53" s="2"/>
      <c r="B53" s="7"/>
      <c r="C53" s="7"/>
      <c r="D53" s="2"/>
      <c r="E53" s="2"/>
      <c r="F53" s="7"/>
      <c r="G53" s="7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0.5" customHeight="1">
      <c r="A54" s="2"/>
      <c r="B54" s="7"/>
      <c r="C54" s="7"/>
      <c r="D54" s="2"/>
      <c r="E54" s="2"/>
      <c r="F54" s="7"/>
      <c r="G54" s="7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0.5" customHeight="1">
      <c r="A55" s="2"/>
      <c r="B55" s="7"/>
      <c r="C55" s="7"/>
      <c r="D55" s="2"/>
      <c r="E55" s="2"/>
      <c r="F55" s="7"/>
      <c r="G55" s="7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0.5" customHeight="1">
      <c r="A56" s="2"/>
      <c r="B56" s="7"/>
      <c r="C56" s="7"/>
      <c r="D56" s="2"/>
      <c r="E56" s="2"/>
      <c r="F56" s="7"/>
      <c r="G56" s="7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0.5" customHeight="1">
      <c r="A57" s="2"/>
      <c r="B57" s="7"/>
      <c r="C57" s="7"/>
      <c r="D57" s="2"/>
      <c r="E57" s="2"/>
      <c r="F57" s="7"/>
      <c r="G57" s="7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0.5" customHeight="1">
      <c r="A58" s="2"/>
      <c r="B58" s="7"/>
      <c r="C58" s="7"/>
      <c r="D58" s="2"/>
      <c r="E58" s="2"/>
      <c r="F58" s="7"/>
      <c r="G58" s="7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0.5" customHeight="1">
      <c r="A59" s="2"/>
      <c r="B59" s="7"/>
      <c r="C59" s="7"/>
      <c r="D59" s="2"/>
      <c r="E59" s="2"/>
      <c r="F59" s="7"/>
      <c r="G59" s="7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0.5" customHeight="1">
      <c r="A60" s="2"/>
      <c r="B60" s="7"/>
      <c r="C60" s="7"/>
      <c r="D60" s="2"/>
      <c r="E60" s="2"/>
      <c r="F60" s="7"/>
      <c r="G60" s="7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0.5" customHeight="1">
      <c r="A61" s="2"/>
      <c r="B61" s="7"/>
      <c r="C61" s="7"/>
      <c r="D61" s="2"/>
      <c r="E61" s="2"/>
      <c r="F61" s="7"/>
      <c r="G61" s="7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0.5" customHeight="1">
      <c r="A62" s="2"/>
      <c r="B62" s="7"/>
      <c r="C62" s="7"/>
      <c r="D62" s="2"/>
      <c r="E62" s="2"/>
      <c r="F62" s="7"/>
      <c r="G62" s="7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0.5" customHeight="1">
      <c r="A63" s="2"/>
      <c r="B63" s="7"/>
      <c r="C63" s="7"/>
      <c r="D63" s="2"/>
      <c r="E63" s="2"/>
      <c r="F63" s="7"/>
      <c r="G63" s="7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0.5" customHeight="1">
      <c r="A64" s="2"/>
      <c r="B64" s="7"/>
      <c r="C64" s="7"/>
      <c r="D64" s="2"/>
      <c r="E64" s="2"/>
      <c r="F64" s="7"/>
      <c r="G64" s="7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0.5" customHeight="1">
      <c r="A65" s="2"/>
      <c r="B65" s="7"/>
      <c r="C65" s="7"/>
      <c r="D65" s="2"/>
      <c r="E65" s="2"/>
      <c r="F65" s="7"/>
      <c r="G65" s="7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0.5" customHeight="1">
      <c r="A66" s="2"/>
      <c r="B66" s="7"/>
      <c r="C66" s="7"/>
      <c r="D66" s="2"/>
      <c r="E66" s="2"/>
      <c r="F66" s="7"/>
      <c r="G66" s="7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0.5" customHeight="1">
      <c r="A67" s="2"/>
      <c r="B67" s="7"/>
      <c r="C67" s="7"/>
      <c r="D67" s="2"/>
      <c r="E67" s="2"/>
      <c r="F67" s="7"/>
      <c r="G67" s="7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0.5" customHeight="1">
      <c r="A68" s="2"/>
      <c r="B68" s="7"/>
      <c r="C68" s="7"/>
      <c r="D68" s="2"/>
      <c r="E68" s="2"/>
      <c r="F68" s="7"/>
      <c r="G68" s="7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0.5" customHeight="1">
      <c r="A69" s="2"/>
      <c r="B69" s="7"/>
      <c r="C69" s="7"/>
      <c r="D69" s="2"/>
      <c r="E69" s="2"/>
      <c r="F69" s="7"/>
      <c r="G69" s="7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0.5" customHeight="1">
      <c r="A70" s="2"/>
      <c r="B70" s="7"/>
      <c r="C70" s="7"/>
      <c r="D70" s="2"/>
      <c r="E70" s="2"/>
      <c r="F70" s="7"/>
      <c r="G70" s="7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0.5" customHeight="1">
      <c r="A71" s="2"/>
      <c r="B71" s="7"/>
      <c r="C71" s="7"/>
      <c r="D71" s="2"/>
      <c r="E71" s="2"/>
      <c r="F71" s="7"/>
      <c r="G71" s="7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0.5" customHeight="1">
      <c r="A72" s="2"/>
      <c r="B72" s="7"/>
      <c r="C72" s="7"/>
      <c r="D72" s="2"/>
      <c r="E72" s="2"/>
      <c r="F72" s="7"/>
      <c r="G72" s="7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0.5" customHeight="1">
      <c r="A73" s="2"/>
      <c r="B73" s="7"/>
      <c r="C73" s="7"/>
      <c r="D73" s="2"/>
      <c r="E73" s="2"/>
      <c r="F73" s="7"/>
      <c r="G73" s="7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0.5" customHeight="1">
      <c r="A74" s="2"/>
      <c r="B74" s="7"/>
      <c r="C74" s="7"/>
      <c r="D74" s="2"/>
      <c r="E74" s="2"/>
      <c r="F74" s="7"/>
      <c r="G74" s="7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0.5" customHeight="1">
      <c r="A75" s="2"/>
      <c r="B75" s="7"/>
      <c r="C75" s="7"/>
      <c r="D75" s="2"/>
      <c r="E75" s="2"/>
      <c r="F75" s="7"/>
      <c r="G75" s="7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0.5" customHeight="1">
      <c r="A76" s="2"/>
      <c r="B76" s="7"/>
      <c r="C76" s="7"/>
      <c r="D76" s="2"/>
      <c r="E76" s="2"/>
      <c r="F76" s="7"/>
      <c r="G76" s="7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0.5" customHeight="1">
      <c r="A77" s="2"/>
      <c r="B77" s="7"/>
      <c r="C77" s="7"/>
      <c r="D77" s="2"/>
      <c r="E77" s="2"/>
      <c r="F77" s="7"/>
      <c r="G77" s="7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0.5" customHeight="1">
      <c r="A78" s="2"/>
      <c r="B78" s="7"/>
      <c r="C78" s="7"/>
      <c r="D78" s="2"/>
      <c r="E78" s="2"/>
      <c r="F78" s="7"/>
      <c r="G78" s="7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0.5" customHeight="1">
      <c r="A79" s="2"/>
      <c r="B79" s="7"/>
      <c r="C79" s="7"/>
      <c r="D79" s="2"/>
      <c r="E79" s="2"/>
      <c r="F79" s="7"/>
      <c r="G79" s="7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0.5" customHeight="1">
      <c r="A80" s="2"/>
      <c r="B80" s="7"/>
      <c r="C80" s="7"/>
      <c r="D80" s="2"/>
      <c r="E80" s="2"/>
      <c r="F80" s="7"/>
      <c r="G80" s="7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0.5" customHeight="1">
      <c r="A81" s="2"/>
      <c r="B81" s="7"/>
      <c r="C81" s="7"/>
      <c r="D81" s="2"/>
      <c r="E81" s="2"/>
      <c r="F81" s="7"/>
      <c r="G81" s="7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0.5" customHeight="1">
      <c r="A82" s="2"/>
      <c r="B82" s="7"/>
      <c r="C82" s="7"/>
      <c r="D82" s="2"/>
      <c r="E82" s="2"/>
      <c r="F82" s="7"/>
      <c r="G82" s="7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0.5" customHeight="1">
      <c r="A83" s="2"/>
      <c r="B83" s="7"/>
      <c r="C83" s="7"/>
      <c r="D83" s="2"/>
      <c r="E83" s="2"/>
      <c r="F83" s="7"/>
      <c r="G83" s="7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0.5" customHeight="1">
      <c r="A84" s="2"/>
      <c r="B84" s="7"/>
      <c r="C84" s="7"/>
      <c r="D84" s="2"/>
      <c r="E84" s="2"/>
      <c r="F84" s="7"/>
      <c r="G84" s="7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0.5" customHeight="1">
      <c r="A85" s="2"/>
      <c r="B85" s="7"/>
      <c r="C85" s="7"/>
      <c r="D85" s="2"/>
      <c r="E85" s="2"/>
      <c r="F85" s="7"/>
      <c r="G85" s="7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0.5" customHeight="1">
      <c r="A86" s="2"/>
      <c r="B86" s="7"/>
      <c r="C86" s="7"/>
      <c r="D86" s="2"/>
      <c r="E86" s="2"/>
      <c r="F86" s="7"/>
      <c r="G86" s="7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0.5" customHeight="1">
      <c r="A87" s="2"/>
      <c r="B87" s="7"/>
      <c r="C87" s="7"/>
      <c r="D87" s="2"/>
      <c r="E87" s="2"/>
      <c r="F87" s="7"/>
      <c r="G87" s="7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0.5" customHeight="1">
      <c r="A88" s="2"/>
      <c r="B88" s="7"/>
      <c r="C88" s="7"/>
      <c r="D88" s="2"/>
      <c r="E88" s="2"/>
      <c r="F88" s="7"/>
      <c r="G88" s="7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0.5" customHeight="1">
      <c r="A89" s="2"/>
      <c r="B89" s="7"/>
      <c r="C89" s="7"/>
      <c r="D89" s="2"/>
      <c r="E89" s="2"/>
      <c r="F89" s="7"/>
      <c r="G89" s="7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0.5" customHeight="1">
      <c r="A90" s="2"/>
      <c r="B90" s="7"/>
      <c r="C90" s="7"/>
      <c r="D90" s="2"/>
      <c r="E90" s="2"/>
      <c r="F90" s="7"/>
      <c r="G90" s="7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0.5" customHeight="1">
      <c r="A91" s="2"/>
      <c r="B91" s="7"/>
      <c r="C91" s="7"/>
      <c r="D91" s="2"/>
      <c r="E91" s="2"/>
      <c r="F91" s="7"/>
      <c r="G91" s="7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0.5" customHeight="1">
      <c r="A92" s="2"/>
      <c r="B92" s="7"/>
      <c r="C92" s="7"/>
      <c r="D92" s="2"/>
      <c r="E92" s="2"/>
      <c r="F92" s="7"/>
      <c r="G92" s="7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0.5" customHeight="1">
      <c r="A93" s="2"/>
      <c r="B93" s="7"/>
      <c r="C93" s="7"/>
      <c r="D93" s="2"/>
      <c r="E93" s="2"/>
      <c r="F93" s="7"/>
      <c r="G93" s="7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0.5" customHeight="1">
      <c r="A94" s="2"/>
      <c r="B94" s="7"/>
      <c r="C94" s="7"/>
      <c r="D94" s="2"/>
      <c r="E94" s="2"/>
      <c r="F94" s="7"/>
      <c r="G94" s="7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0.5" customHeight="1">
      <c r="A95" s="2"/>
      <c r="B95" s="7"/>
      <c r="C95" s="7"/>
      <c r="D95" s="2"/>
      <c r="E95" s="2"/>
      <c r="F95" s="7"/>
      <c r="G95" s="7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0.5" customHeight="1">
      <c r="A96" s="2"/>
      <c r="B96" s="7"/>
      <c r="C96" s="7"/>
      <c r="D96" s="2"/>
      <c r="E96" s="2"/>
      <c r="F96" s="7"/>
      <c r="G96" s="7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0.5" customHeight="1">
      <c r="A97" s="2"/>
      <c r="B97" s="7"/>
      <c r="C97" s="7"/>
      <c r="D97" s="2"/>
      <c r="E97" s="2"/>
      <c r="F97" s="7"/>
      <c r="G97" s="7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0.5" customHeight="1">
      <c r="A98" s="2"/>
      <c r="B98" s="7"/>
      <c r="C98" s="7"/>
      <c r="D98" s="2"/>
      <c r="E98" s="2"/>
      <c r="F98" s="7"/>
      <c r="G98" s="7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0.5" customHeight="1">
      <c r="A99" s="2"/>
      <c r="B99" s="7"/>
      <c r="C99" s="7"/>
      <c r="D99" s="2"/>
      <c r="E99" s="2"/>
      <c r="F99" s="7"/>
      <c r="G99" s="7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0.5" customHeight="1">
      <c r="A100" s="2"/>
      <c r="B100" s="7"/>
      <c r="C100" s="7"/>
      <c r="D100" s="2"/>
      <c r="E100" s="2"/>
      <c r="F100" s="7"/>
      <c r="G100" s="7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0.5" customHeight="1">
      <c r="A101" s="2"/>
      <c r="B101" s="7"/>
      <c r="C101" s="7"/>
      <c r="D101" s="2"/>
      <c r="E101" s="2"/>
      <c r="F101" s="7"/>
      <c r="G101" s="7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0.5" customHeight="1">
      <c r="A102" s="2"/>
      <c r="B102" s="7"/>
      <c r="C102" s="7"/>
      <c r="D102" s="2"/>
      <c r="E102" s="2"/>
      <c r="F102" s="7"/>
      <c r="G102" s="7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0.5" customHeight="1">
      <c r="A103" s="2"/>
      <c r="B103" s="7"/>
      <c r="C103" s="7"/>
      <c r="D103" s="2"/>
      <c r="E103" s="2"/>
      <c r="F103" s="7"/>
      <c r="G103" s="7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0.5" customHeight="1">
      <c r="A104" s="2"/>
      <c r="B104" s="7"/>
      <c r="C104" s="7"/>
      <c r="D104" s="2"/>
      <c r="E104" s="2"/>
      <c r="F104" s="7"/>
      <c r="G104" s="7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0.5" customHeight="1">
      <c r="A105" s="2"/>
      <c r="B105" s="7"/>
      <c r="C105" s="7"/>
      <c r="D105" s="2"/>
      <c r="E105" s="2"/>
      <c r="F105" s="7"/>
      <c r="G105" s="7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0.5" customHeight="1">
      <c r="A106" s="2"/>
      <c r="B106" s="7"/>
      <c r="C106" s="7"/>
      <c r="D106" s="2"/>
      <c r="E106" s="2"/>
      <c r="F106" s="7"/>
      <c r="G106" s="7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0.5" customHeight="1">
      <c r="A107" s="2"/>
      <c r="B107" s="7"/>
      <c r="C107" s="7"/>
      <c r="D107" s="2"/>
      <c r="E107" s="2"/>
      <c r="F107" s="7"/>
      <c r="G107" s="7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0.5" customHeight="1">
      <c r="A108" s="2"/>
      <c r="B108" s="7"/>
      <c r="C108" s="7"/>
      <c r="D108" s="2"/>
      <c r="E108" s="2"/>
      <c r="F108" s="7"/>
      <c r="G108" s="7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0.5" customHeight="1">
      <c r="A109" s="2"/>
      <c r="B109" s="7"/>
      <c r="C109" s="7"/>
      <c r="D109" s="2"/>
      <c r="E109" s="2"/>
      <c r="F109" s="7"/>
      <c r="G109" s="7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0.5" customHeight="1">
      <c r="A110" s="2"/>
      <c r="B110" s="7"/>
      <c r="C110" s="7"/>
      <c r="D110" s="2"/>
      <c r="E110" s="2"/>
      <c r="F110" s="7"/>
      <c r="G110" s="7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0.5" customHeight="1">
      <c r="A111" s="2"/>
      <c r="B111" s="7"/>
      <c r="C111" s="7"/>
      <c r="D111" s="2"/>
      <c r="E111" s="2"/>
      <c r="F111" s="7"/>
      <c r="G111" s="7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0.5" customHeight="1">
      <c r="A112" s="2"/>
      <c r="B112" s="7"/>
      <c r="C112" s="7"/>
      <c r="D112" s="2"/>
      <c r="E112" s="2"/>
      <c r="F112" s="7"/>
      <c r="G112" s="7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0.5" customHeight="1">
      <c r="A113" s="2"/>
      <c r="B113" s="7"/>
      <c r="C113" s="7"/>
      <c r="D113" s="2"/>
      <c r="E113" s="2"/>
      <c r="F113" s="7"/>
      <c r="G113" s="7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0.5" customHeight="1">
      <c r="A114" s="2"/>
      <c r="B114" s="7"/>
      <c r="C114" s="7"/>
      <c r="D114" s="2"/>
      <c r="E114" s="2"/>
      <c r="F114" s="7"/>
      <c r="G114" s="7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0.5" customHeight="1">
      <c r="A115" s="2"/>
      <c r="B115" s="7"/>
      <c r="C115" s="7"/>
      <c r="D115" s="2"/>
      <c r="E115" s="2"/>
      <c r="F115" s="7"/>
      <c r="G115" s="7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0.5" customHeight="1">
      <c r="A116" s="2"/>
      <c r="B116" s="7"/>
      <c r="C116" s="7"/>
      <c r="D116" s="2"/>
      <c r="E116" s="2"/>
      <c r="F116" s="7"/>
      <c r="G116" s="7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0.5" customHeight="1">
      <c r="A117" s="2"/>
      <c r="B117" s="7"/>
      <c r="C117" s="7"/>
      <c r="D117" s="2"/>
      <c r="E117" s="2"/>
      <c r="F117" s="7"/>
      <c r="G117" s="7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0.5" customHeight="1">
      <c r="A118" s="2"/>
      <c r="B118" s="7"/>
      <c r="C118" s="7"/>
      <c r="D118" s="2"/>
      <c r="E118" s="2"/>
      <c r="F118" s="7"/>
      <c r="G118" s="7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0.5" customHeight="1">
      <c r="A119" s="2"/>
      <c r="B119" s="7"/>
      <c r="C119" s="7"/>
      <c r="D119" s="2"/>
      <c r="E119" s="2"/>
      <c r="F119" s="7"/>
      <c r="G119" s="7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0.5" customHeight="1">
      <c r="A120" s="2"/>
      <c r="B120" s="7"/>
      <c r="C120" s="7"/>
      <c r="D120" s="2"/>
      <c r="E120" s="2"/>
      <c r="F120" s="7"/>
      <c r="G120" s="7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0.5" customHeight="1">
      <c r="A121" s="2"/>
      <c r="B121" s="7"/>
      <c r="C121" s="7"/>
      <c r="D121" s="2"/>
      <c r="E121" s="2"/>
      <c r="F121" s="7"/>
      <c r="G121" s="7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0.5" customHeight="1">
      <c r="A122" s="2"/>
      <c r="B122" s="7"/>
      <c r="C122" s="7"/>
      <c r="D122" s="2"/>
      <c r="E122" s="2"/>
      <c r="F122" s="7"/>
      <c r="G122" s="7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0.5" customHeight="1">
      <c r="A123" s="2"/>
      <c r="B123" s="7"/>
      <c r="C123" s="7"/>
      <c r="D123" s="2"/>
      <c r="E123" s="2"/>
      <c r="F123" s="7"/>
      <c r="G123" s="7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0.5" customHeight="1">
      <c r="A124" s="2"/>
      <c r="B124" s="7"/>
      <c r="C124" s="7"/>
      <c r="D124" s="2"/>
      <c r="E124" s="2"/>
      <c r="F124" s="7"/>
      <c r="G124" s="7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0.5" customHeight="1">
      <c r="A125" s="2"/>
      <c r="B125" s="7"/>
      <c r="C125" s="7"/>
      <c r="D125" s="2"/>
      <c r="E125" s="2"/>
      <c r="F125" s="7"/>
      <c r="G125" s="7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0.5" customHeight="1">
      <c r="A126" s="2"/>
      <c r="B126" s="7"/>
      <c r="C126" s="7"/>
      <c r="D126" s="2"/>
      <c r="E126" s="2"/>
      <c r="F126" s="7"/>
      <c r="G126" s="7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0.5" customHeight="1">
      <c r="A127" s="2"/>
      <c r="B127" s="7"/>
      <c r="C127" s="7"/>
      <c r="D127" s="2"/>
      <c r="E127" s="2"/>
      <c r="F127" s="7"/>
      <c r="G127" s="7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0.5" customHeight="1">
      <c r="A128" s="2"/>
      <c r="B128" s="7"/>
      <c r="C128" s="7"/>
      <c r="D128" s="2"/>
      <c r="E128" s="2"/>
      <c r="F128" s="7"/>
      <c r="G128" s="7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0.5" customHeight="1">
      <c r="A129" s="2"/>
      <c r="B129" s="7"/>
      <c r="C129" s="7"/>
      <c r="D129" s="2"/>
      <c r="E129" s="2"/>
      <c r="F129" s="7"/>
      <c r="G129" s="7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0.5" customHeight="1">
      <c r="A130" s="2"/>
      <c r="B130" s="7"/>
      <c r="C130" s="7"/>
      <c r="D130" s="2"/>
      <c r="E130" s="2"/>
      <c r="F130" s="7"/>
      <c r="G130" s="7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0.5" customHeight="1">
      <c r="A131" s="2"/>
      <c r="B131" s="7"/>
      <c r="C131" s="7"/>
      <c r="D131" s="2"/>
      <c r="E131" s="2"/>
      <c r="F131" s="7"/>
      <c r="G131" s="7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0.5" customHeight="1">
      <c r="A132" s="2"/>
      <c r="B132" s="7"/>
      <c r="C132" s="7"/>
      <c r="D132" s="2"/>
      <c r="E132" s="2"/>
      <c r="F132" s="7"/>
      <c r="G132" s="7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0.5" customHeight="1">
      <c r="A133" s="2"/>
      <c r="B133" s="7"/>
      <c r="C133" s="7"/>
      <c r="D133" s="2"/>
      <c r="E133" s="2"/>
      <c r="F133" s="7"/>
      <c r="G133" s="7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0.5" customHeight="1">
      <c r="A134" s="2"/>
      <c r="B134" s="7"/>
      <c r="C134" s="7"/>
      <c r="D134" s="2"/>
      <c r="E134" s="2"/>
      <c r="F134" s="7"/>
      <c r="G134" s="7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0.5" customHeight="1">
      <c r="A135" s="2"/>
      <c r="B135" s="7"/>
      <c r="C135" s="7"/>
      <c r="D135" s="2"/>
      <c r="E135" s="2"/>
      <c r="F135" s="7"/>
      <c r="G135" s="7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0.5" customHeight="1">
      <c r="A136" s="2"/>
      <c r="B136" s="7"/>
      <c r="C136" s="7"/>
      <c r="D136" s="2"/>
      <c r="E136" s="2"/>
      <c r="F136" s="7"/>
      <c r="G136" s="7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0.5" customHeight="1">
      <c r="A137" s="2"/>
      <c r="B137" s="7"/>
      <c r="C137" s="7"/>
      <c r="D137" s="2"/>
      <c r="E137" s="2"/>
      <c r="F137" s="7"/>
      <c r="G137" s="7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0.5" customHeight="1">
      <c r="A138" s="2"/>
      <c r="B138" s="7"/>
      <c r="C138" s="7"/>
      <c r="D138" s="2"/>
      <c r="E138" s="2"/>
      <c r="F138" s="7"/>
      <c r="G138" s="7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0.5" customHeight="1">
      <c r="A139" s="2"/>
      <c r="B139" s="7"/>
      <c r="C139" s="7"/>
      <c r="D139" s="2"/>
      <c r="E139" s="2"/>
      <c r="F139" s="7"/>
      <c r="G139" s="7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0.5" customHeight="1">
      <c r="A140" s="2"/>
      <c r="B140" s="7"/>
      <c r="C140" s="7"/>
      <c r="D140" s="2"/>
      <c r="E140" s="2"/>
      <c r="F140" s="7"/>
      <c r="G140" s="7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0.5" customHeight="1">
      <c r="A141" s="2"/>
      <c r="B141" s="7"/>
      <c r="C141" s="7"/>
      <c r="D141" s="2"/>
      <c r="E141" s="2"/>
      <c r="F141" s="7"/>
      <c r="G141" s="7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0.5" customHeight="1">
      <c r="A142" s="2"/>
      <c r="B142" s="7"/>
      <c r="C142" s="7"/>
      <c r="D142" s="2"/>
      <c r="E142" s="2"/>
      <c r="F142" s="7"/>
      <c r="G142" s="7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0.5" customHeight="1">
      <c r="A143" s="2"/>
      <c r="B143" s="7"/>
      <c r="C143" s="7"/>
      <c r="D143" s="2"/>
      <c r="E143" s="2"/>
      <c r="F143" s="7"/>
      <c r="G143" s="7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0.5" customHeight="1">
      <c r="A144" s="2"/>
      <c r="B144" s="7"/>
      <c r="C144" s="7"/>
      <c r="D144" s="2"/>
      <c r="E144" s="2"/>
      <c r="F144" s="7"/>
      <c r="G144" s="7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0.5" customHeight="1">
      <c r="A145" s="2"/>
      <c r="B145" s="7"/>
      <c r="C145" s="7"/>
      <c r="D145" s="2"/>
      <c r="E145" s="2"/>
      <c r="F145" s="7"/>
      <c r="G145" s="7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0.5" customHeight="1">
      <c r="A146" s="2"/>
      <c r="B146" s="7"/>
      <c r="C146" s="7"/>
      <c r="D146" s="2"/>
      <c r="E146" s="2"/>
      <c r="F146" s="7"/>
      <c r="G146" s="7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0.5" customHeight="1">
      <c r="A147" s="2"/>
      <c r="B147" s="7"/>
      <c r="C147" s="7"/>
      <c r="D147" s="2"/>
      <c r="E147" s="2"/>
      <c r="F147" s="7"/>
      <c r="G147" s="7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0.5" customHeight="1">
      <c r="A148" s="2"/>
      <c r="B148" s="7"/>
      <c r="C148" s="7"/>
      <c r="D148" s="2"/>
      <c r="E148" s="2"/>
      <c r="F148" s="7"/>
      <c r="G148" s="7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0.5" customHeight="1">
      <c r="A149" s="2"/>
      <c r="B149" s="7"/>
      <c r="C149" s="7"/>
      <c r="D149" s="2"/>
      <c r="E149" s="2"/>
      <c r="F149" s="7"/>
      <c r="G149" s="7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0.5" customHeight="1">
      <c r="A150" s="2"/>
      <c r="B150" s="7"/>
      <c r="C150" s="7"/>
      <c r="D150" s="2"/>
      <c r="E150" s="2"/>
      <c r="F150" s="7"/>
      <c r="G150" s="7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0.5" customHeight="1">
      <c r="A151" s="2"/>
      <c r="B151" s="7"/>
      <c r="C151" s="7"/>
      <c r="D151" s="2"/>
      <c r="E151" s="2"/>
      <c r="F151" s="7"/>
      <c r="G151" s="7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0.5" customHeight="1">
      <c r="A152" s="2"/>
      <c r="B152" s="7"/>
      <c r="C152" s="7"/>
      <c r="D152" s="2"/>
      <c r="E152" s="2"/>
      <c r="F152" s="7"/>
      <c r="G152" s="7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0.5" customHeight="1">
      <c r="A153" s="2"/>
      <c r="B153" s="7"/>
      <c r="C153" s="7"/>
      <c r="D153" s="2"/>
      <c r="E153" s="2"/>
      <c r="F153" s="7"/>
      <c r="G153" s="7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0.5" customHeight="1">
      <c r="A154" s="2"/>
      <c r="B154" s="7"/>
      <c r="C154" s="7"/>
      <c r="D154" s="2"/>
      <c r="E154" s="2"/>
      <c r="F154" s="7"/>
      <c r="G154" s="7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0.5" customHeight="1">
      <c r="A155" s="2"/>
      <c r="B155" s="7"/>
      <c r="C155" s="7"/>
      <c r="D155" s="2"/>
      <c r="E155" s="2"/>
      <c r="F155" s="7"/>
      <c r="G155" s="7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0.5" customHeight="1">
      <c r="A156" s="2"/>
      <c r="B156" s="7"/>
      <c r="C156" s="7"/>
      <c r="D156" s="2"/>
      <c r="E156" s="2"/>
      <c r="F156" s="7"/>
      <c r="G156" s="7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0.5" customHeight="1">
      <c r="A157" s="2"/>
      <c r="B157" s="7"/>
      <c r="C157" s="7"/>
      <c r="D157" s="2"/>
      <c r="E157" s="2"/>
      <c r="F157" s="7"/>
      <c r="G157" s="7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0.5" customHeight="1">
      <c r="A158" s="2"/>
      <c r="B158" s="7"/>
      <c r="C158" s="7"/>
      <c r="D158" s="2"/>
      <c r="E158" s="2"/>
      <c r="F158" s="7"/>
      <c r="G158" s="7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0.5" customHeight="1">
      <c r="A159" s="2"/>
      <c r="B159" s="7"/>
      <c r="C159" s="7"/>
      <c r="D159" s="2"/>
      <c r="E159" s="2"/>
      <c r="F159" s="7"/>
      <c r="G159" s="7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0.5" customHeight="1">
      <c r="A160" s="2"/>
      <c r="B160" s="7"/>
      <c r="C160" s="7"/>
      <c r="D160" s="2"/>
      <c r="E160" s="2"/>
      <c r="F160" s="7"/>
      <c r="G160" s="7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0.5" customHeight="1">
      <c r="A161" s="2"/>
      <c r="B161" s="7"/>
      <c r="C161" s="7"/>
      <c r="D161" s="2"/>
      <c r="E161" s="2"/>
      <c r="F161" s="7"/>
      <c r="G161" s="7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0.5" customHeight="1">
      <c r="A162" s="2"/>
      <c r="B162" s="7"/>
      <c r="C162" s="7"/>
      <c r="D162" s="2"/>
      <c r="E162" s="2"/>
      <c r="F162" s="7"/>
      <c r="G162" s="7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0.5" customHeight="1">
      <c r="A163" s="2"/>
      <c r="B163" s="7"/>
      <c r="C163" s="7"/>
      <c r="D163" s="2"/>
      <c r="E163" s="2"/>
      <c r="F163" s="7"/>
      <c r="G163" s="7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0.5" customHeight="1">
      <c r="A164" s="2"/>
      <c r="B164" s="7"/>
      <c r="C164" s="7"/>
      <c r="D164" s="2"/>
      <c r="E164" s="2"/>
      <c r="F164" s="7"/>
      <c r="G164" s="7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0.5" customHeight="1">
      <c r="A165" s="2"/>
      <c r="B165" s="7"/>
      <c r="C165" s="7"/>
      <c r="D165" s="2"/>
      <c r="E165" s="2"/>
      <c r="F165" s="7"/>
      <c r="G165" s="7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0.5" customHeight="1">
      <c r="A166" s="2"/>
      <c r="B166" s="7"/>
      <c r="C166" s="7"/>
      <c r="D166" s="2"/>
      <c r="E166" s="2"/>
      <c r="F166" s="7"/>
      <c r="G166" s="7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0.5" customHeight="1">
      <c r="A167" s="2"/>
      <c r="B167" s="7"/>
      <c r="C167" s="7"/>
      <c r="D167" s="2"/>
      <c r="E167" s="2"/>
      <c r="F167" s="7"/>
      <c r="G167" s="7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0.5" customHeight="1">
      <c r="A168" s="2"/>
      <c r="B168" s="7"/>
      <c r="C168" s="7"/>
      <c r="D168" s="2"/>
      <c r="E168" s="2"/>
      <c r="F168" s="7"/>
      <c r="G168" s="7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0.5" customHeight="1">
      <c r="A169" s="2"/>
      <c r="B169" s="7"/>
      <c r="C169" s="7"/>
      <c r="D169" s="2"/>
      <c r="E169" s="2"/>
      <c r="F169" s="7"/>
      <c r="G169" s="7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0.5" customHeight="1">
      <c r="A170" s="2"/>
      <c r="B170" s="7"/>
      <c r="C170" s="7"/>
      <c r="D170" s="2"/>
      <c r="E170" s="2"/>
      <c r="F170" s="7"/>
      <c r="G170" s="7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0.5" customHeight="1">
      <c r="A171" s="2"/>
      <c r="B171" s="7"/>
      <c r="C171" s="7"/>
      <c r="D171" s="2"/>
      <c r="E171" s="2"/>
      <c r="F171" s="7"/>
      <c r="G171" s="7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0.5" customHeight="1">
      <c r="A172" s="2"/>
      <c r="B172" s="7"/>
      <c r="C172" s="7"/>
      <c r="D172" s="2"/>
      <c r="E172" s="2"/>
      <c r="F172" s="7"/>
      <c r="G172" s="7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0.5" customHeight="1">
      <c r="A173" s="2"/>
      <c r="B173" s="7"/>
      <c r="C173" s="7"/>
      <c r="D173" s="2"/>
      <c r="E173" s="2"/>
      <c r="F173" s="7"/>
      <c r="G173" s="7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0.5" customHeight="1">
      <c r="A174" s="2"/>
      <c r="B174" s="7"/>
      <c r="C174" s="7"/>
      <c r="D174" s="2"/>
      <c r="E174" s="2"/>
      <c r="F174" s="7"/>
      <c r="G174" s="7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0.5" customHeight="1">
      <c r="A175" s="2"/>
      <c r="B175" s="7"/>
      <c r="C175" s="7"/>
      <c r="D175" s="2"/>
      <c r="E175" s="2"/>
      <c r="F175" s="7"/>
      <c r="G175" s="7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0.5" customHeight="1">
      <c r="A176" s="2"/>
      <c r="B176" s="7"/>
      <c r="C176" s="7"/>
      <c r="D176" s="2"/>
      <c r="E176" s="2"/>
      <c r="F176" s="7"/>
      <c r="G176" s="7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0.5" customHeight="1">
      <c r="A177" s="2"/>
      <c r="B177" s="7"/>
      <c r="C177" s="7"/>
      <c r="D177" s="2"/>
      <c r="E177" s="2"/>
      <c r="F177" s="7"/>
      <c r="G177" s="7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0.5" customHeight="1">
      <c r="A178" s="2"/>
      <c r="B178" s="7"/>
      <c r="C178" s="7"/>
      <c r="D178" s="2"/>
      <c r="E178" s="2"/>
      <c r="F178" s="7"/>
      <c r="G178" s="7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0.5" customHeight="1">
      <c r="A179" s="2"/>
      <c r="B179" s="7"/>
      <c r="C179" s="7"/>
      <c r="D179" s="2"/>
      <c r="E179" s="2"/>
      <c r="F179" s="7"/>
      <c r="G179" s="7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0.5" customHeight="1">
      <c r="A180" s="2"/>
      <c r="B180" s="7"/>
      <c r="C180" s="7"/>
      <c r="D180" s="2"/>
      <c r="E180" s="2"/>
      <c r="F180" s="7"/>
      <c r="G180" s="7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0.5" customHeight="1">
      <c r="A181" s="2"/>
      <c r="B181" s="7"/>
      <c r="C181" s="7"/>
      <c r="D181" s="2"/>
      <c r="E181" s="2"/>
      <c r="F181" s="7"/>
      <c r="G181" s="7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0.5" customHeight="1">
      <c r="A182" s="2"/>
      <c r="B182" s="7"/>
      <c r="C182" s="7"/>
      <c r="D182" s="2"/>
      <c r="E182" s="2"/>
      <c r="F182" s="7"/>
      <c r="G182" s="7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0.5" customHeight="1">
      <c r="A183" s="2"/>
      <c r="B183" s="7"/>
      <c r="C183" s="7"/>
      <c r="D183" s="2"/>
      <c r="E183" s="2"/>
      <c r="F183" s="7"/>
      <c r="G183" s="7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0.5" customHeight="1">
      <c r="A184" s="2"/>
      <c r="B184" s="7"/>
      <c r="C184" s="7"/>
      <c r="D184" s="2"/>
      <c r="E184" s="2"/>
      <c r="F184" s="7"/>
      <c r="G184" s="7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0.5" customHeight="1">
      <c r="A185" s="2"/>
      <c r="B185" s="7"/>
      <c r="C185" s="7"/>
      <c r="D185" s="2"/>
      <c r="E185" s="2"/>
      <c r="F185" s="7"/>
      <c r="G185" s="7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0.5" customHeight="1">
      <c r="A186" s="2"/>
      <c r="B186" s="7"/>
      <c r="C186" s="7"/>
      <c r="D186" s="2"/>
      <c r="E186" s="2"/>
      <c r="F186" s="7"/>
      <c r="G186" s="7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0.5" customHeight="1">
      <c r="A187" s="2"/>
      <c r="B187" s="7"/>
      <c r="C187" s="7"/>
      <c r="D187" s="2"/>
      <c r="E187" s="2"/>
      <c r="F187" s="7"/>
      <c r="G187" s="7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0.5" customHeight="1">
      <c r="A188" s="2"/>
      <c r="B188" s="7"/>
      <c r="C188" s="7"/>
      <c r="D188" s="2"/>
      <c r="E188" s="2"/>
      <c r="F188" s="7"/>
      <c r="G188" s="7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0.5" customHeight="1">
      <c r="A189" s="2"/>
      <c r="B189" s="7"/>
      <c r="C189" s="7"/>
      <c r="D189" s="2"/>
      <c r="E189" s="2"/>
      <c r="F189" s="7"/>
      <c r="G189" s="7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0.5" customHeight="1">
      <c r="A190" s="2"/>
      <c r="B190" s="7"/>
      <c r="C190" s="7"/>
      <c r="D190" s="2"/>
      <c r="E190" s="2"/>
      <c r="F190" s="7"/>
      <c r="G190" s="7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0.5" customHeight="1">
      <c r="A191" s="2"/>
      <c r="B191" s="7"/>
      <c r="C191" s="7"/>
      <c r="D191" s="2"/>
      <c r="E191" s="2"/>
      <c r="F191" s="7"/>
      <c r="G191" s="7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0.5" customHeight="1">
      <c r="A192" s="2"/>
      <c r="B192" s="7"/>
      <c r="C192" s="7"/>
      <c r="D192" s="2"/>
      <c r="E192" s="2"/>
      <c r="F192" s="7"/>
      <c r="G192" s="7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0.5" customHeight="1">
      <c r="A193" s="2"/>
      <c r="B193" s="7"/>
      <c r="C193" s="7"/>
      <c r="D193" s="2"/>
      <c r="E193" s="2"/>
      <c r="F193" s="7"/>
      <c r="G193" s="7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0.5" customHeight="1">
      <c r="A194" s="2"/>
      <c r="B194" s="7"/>
      <c r="C194" s="7"/>
      <c r="D194" s="2"/>
      <c r="E194" s="2"/>
      <c r="F194" s="7"/>
      <c r="G194" s="7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0.5" customHeight="1">
      <c r="A195" s="2"/>
      <c r="B195" s="7"/>
      <c r="C195" s="7"/>
      <c r="D195" s="2"/>
      <c r="E195" s="2"/>
      <c r="F195" s="7"/>
      <c r="G195" s="7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0.5" customHeight="1">
      <c r="A196" s="2"/>
      <c r="B196" s="7"/>
      <c r="C196" s="7"/>
      <c r="D196" s="2"/>
      <c r="E196" s="2"/>
      <c r="F196" s="7"/>
      <c r="G196" s="7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0.5" customHeight="1">
      <c r="A197" s="2"/>
      <c r="B197" s="7"/>
      <c r="C197" s="7"/>
      <c r="D197" s="2"/>
      <c r="E197" s="2"/>
      <c r="F197" s="7"/>
      <c r="G197" s="7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0.5" customHeight="1">
      <c r="A198" s="2"/>
      <c r="B198" s="7"/>
      <c r="C198" s="7"/>
      <c r="D198" s="2"/>
      <c r="E198" s="2"/>
      <c r="F198" s="7"/>
      <c r="G198" s="7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0.5" customHeight="1">
      <c r="A199" s="2"/>
      <c r="B199" s="7"/>
      <c r="C199" s="7"/>
      <c r="D199" s="2"/>
      <c r="E199" s="2"/>
      <c r="F199" s="7"/>
      <c r="G199" s="7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0.5" customHeight="1">
      <c r="A200" s="2"/>
      <c r="B200" s="7"/>
      <c r="C200" s="7"/>
      <c r="D200" s="2"/>
      <c r="E200" s="2"/>
      <c r="F200" s="7"/>
      <c r="G200" s="7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0.5" customHeight="1">
      <c r="A201" s="2"/>
      <c r="B201" s="7"/>
      <c r="C201" s="7"/>
      <c r="D201" s="2"/>
      <c r="E201" s="2"/>
      <c r="F201" s="7"/>
      <c r="G201" s="7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0.5" customHeight="1">
      <c r="A202" s="2"/>
      <c r="B202" s="7"/>
      <c r="C202" s="7"/>
      <c r="D202" s="2"/>
      <c r="E202" s="2"/>
      <c r="F202" s="7"/>
      <c r="G202" s="7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0.5" customHeight="1">
      <c r="A203" s="2"/>
      <c r="B203" s="7"/>
      <c r="C203" s="7"/>
      <c r="D203" s="2"/>
      <c r="E203" s="2"/>
      <c r="F203" s="7"/>
      <c r="G203" s="7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0.5" customHeight="1">
      <c r="A204" s="2"/>
      <c r="B204" s="7"/>
      <c r="C204" s="7"/>
      <c r="D204" s="2"/>
      <c r="E204" s="2"/>
      <c r="F204" s="7"/>
      <c r="G204" s="7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0.5" customHeight="1">
      <c r="A205" s="2"/>
      <c r="B205" s="7"/>
      <c r="C205" s="7"/>
      <c r="D205" s="2"/>
      <c r="E205" s="2"/>
      <c r="F205" s="7"/>
      <c r="G205" s="7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0.5" customHeight="1">
      <c r="A206" s="2"/>
      <c r="B206" s="7"/>
      <c r="C206" s="7"/>
      <c r="D206" s="2"/>
      <c r="E206" s="2"/>
      <c r="F206" s="7"/>
      <c r="G206" s="7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0.5" customHeight="1">
      <c r="A207" s="2"/>
      <c r="B207" s="7"/>
      <c r="C207" s="7"/>
      <c r="D207" s="2"/>
      <c r="E207" s="2"/>
      <c r="F207" s="7"/>
      <c r="G207" s="7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0.5" customHeight="1">
      <c r="A208" s="2"/>
      <c r="B208" s="7"/>
      <c r="C208" s="7"/>
      <c r="D208" s="2"/>
      <c r="E208" s="2"/>
      <c r="F208" s="7"/>
      <c r="G208" s="7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0.5" customHeight="1">
      <c r="A209" s="2"/>
      <c r="B209" s="7"/>
      <c r="C209" s="7"/>
      <c r="D209" s="2"/>
      <c r="E209" s="2"/>
      <c r="F209" s="7"/>
      <c r="G209" s="7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0.5" customHeight="1">
      <c r="A210" s="2"/>
      <c r="B210" s="7"/>
      <c r="C210" s="7"/>
      <c r="D210" s="2"/>
      <c r="E210" s="2"/>
      <c r="F210" s="7"/>
      <c r="G210" s="7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0.5" customHeight="1">
      <c r="A211" s="2"/>
      <c r="B211" s="7"/>
      <c r="C211" s="7"/>
      <c r="D211" s="2"/>
      <c r="E211" s="2"/>
      <c r="F211" s="7"/>
      <c r="G211" s="7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0.5" customHeight="1">
      <c r="A212" s="2"/>
      <c r="B212" s="7"/>
      <c r="C212" s="7"/>
      <c r="D212" s="2"/>
      <c r="E212" s="2"/>
      <c r="F212" s="7"/>
      <c r="G212" s="7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0.5" customHeight="1">
      <c r="A213" s="2"/>
      <c r="B213" s="7"/>
      <c r="C213" s="7"/>
      <c r="D213" s="2"/>
      <c r="E213" s="2"/>
      <c r="F213" s="7"/>
      <c r="G213" s="7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0.5" customHeight="1">
      <c r="A214" s="2"/>
      <c r="B214" s="7"/>
      <c r="C214" s="7"/>
      <c r="D214" s="2"/>
      <c r="E214" s="2"/>
      <c r="F214" s="7"/>
      <c r="G214" s="7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0.5" customHeight="1">
      <c r="A215" s="2"/>
      <c r="B215" s="7"/>
      <c r="C215" s="7"/>
      <c r="D215" s="2"/>
      <c r="E215" s="2"/>
      <c r="F215" s="7"/>
      <c r="G215" s="7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0.5" customHeight="1">
      <c r="A216" s="2"/>
      <c r="B216" s="7"/>
      <c r="C216" s="7"/>
      <c r="D216" s="2"/>
      <c r="E216" s="2"/>
      <c r="F216" s="7"/>
      <c r="G216" s="7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0.5" customHeight="1">
      <c r="A217" s="2"/>
      <c r="B217" s="7"/>
      <c r="C217" s="7"/>
      <c r="D217" s="2"/>
      <c r="E217" s="2"/>
      <c r="F217" s="7"/>
      <c r="G217" s="7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rintOptions/>
  <pageMargins bottom="0.75" footer="0.0" header="0.0" left="0.7" right="0.7" top="0.75"/>
  <pageSetup orientation="landscape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24.0"/>
    <col customWidth="1" min="2" max="13" width="6.88"/>
    <col customWidth="1" min="14" max="14" width="8.38"/>
    <col customWidth="1" min="15" max="15" width="2.0"/>
    <col customWidth="1" min="16" max="16" width="14.5"/>
    <col customWidth="1" min="17" max="26" width="44.5"/>
  </cols>
  <sheetData>
    <row r="1" ht="12.0" customHeight="1">
      <c r="A1" s="35" t="s">
        <v>30</v>
      </c>
      <c r="B1" s="36" t="s">
        <v>31</v>
      </c>
      <c r="C1" s="36" t="s">
        <v>32</v>
      </c>
      <c r="D1" s="36" t="s">
        <v>33</v>
      </c>
      <c r="E1" s="36" t="s">
        <v>34</v>
      </c>
      <c r="F1" s="36" t="s">
        <v>35</v>
      </c>
      <c r="G1" s="36" t="s">
        <v>36</v>
      </c>
      <c r="H1" s="36" t="s">
        <v>37</v>
      </c>
      <c r="I1" s="36" t="s">
        <v>38</v>
      </c>
      <c r="J1" s="36" t="s">
        <v>39</v>
      </c>
      <c r="K1" s="36" t="s">
        <v>40</v>
      </c>
      <c r="L1" s="36" t="s">
        <v>41</v>
      </c>
      <c r="M1" s="36" t="s">
        <v>42</v>
      </c>
      <c r="N1" s="36" t="s">
        <v>43</v>
      </c>
      <c r="O1" s="37"/>
      <c r="P1" s="38" t="s">
        <v>44</v>
      </c>
      <c r="Q1" s="37"/>
      <c r="R1" s="39"/>
      <c r="S1" s="39"/>
      <c r="T1" s="39"/>
      <c r="U1" s="39"/>
      <c r="V1" s="39"/>
      <c r="W1" s="39"/>
      <c r="X1" s="39"/>
      <c r="Y1" s="39"/>
      <c r="Z1" s="39"/>
    </row>
    <row r="2" ht="12.0" customHeight="1">
      <c r="A2" s="40" t="s">
        <v>45</v>
      </c>
      <c r="B2" s="41">
        <v>42.0</v>
      </c>
      <c r="C2" s="41">
        <v>48.0</v>
      </c>
      <c r="D2" s="41">
        <v>60.0</v>
      </c>
      <c r="E2" s="41">
        <v>48.0</v>
      </c>
      <c r="F2" s="41">
        <v>48.0</v>
      </c>
      <c r="G2" s="41">
        <v>48.0</v>
      </c>
      <c r="H2" s="41">
        <v>54.0</v>
      </c>
      <c r="I2" s="41">
        <v>48.0</v>
      </c>
      <c r="J2" s="41">
        <v>60.0</v>
      </c>
      <c r="K2" s="41">
        <v>66.0</v>
      </c>
      <c r="L2" s="41">
        <v>48.0</v>
      </c>
      <c r="M2" s="41">
        <v>30.0</v>
      </c>
      <c r="N2" s="41">
        <v>600.0</v>
      </c>
      <c r="O2" s="42">
        <v>0.0</v>
      </c>
      <c r="P2" s="43">
        <v>600.0</v>
      </c>
      <c r="Q2" s="37"/>
      <c r="R2" s="39"/>
      <c r="S2" s="39"/>
      <c r="T2" s="39"/>
      <c r="U2" s="39"/>
      <c r="V2" s="39"/>
      <c r="W2" s="39"/>
      <c r="X2" s="39"/>
      <c r="Y2" s="39"/>
      <c r="Z2" s="39"/>
    </row>
    <row r="3" ht="12.0" customHeight="1">
      <c r="A3" s="40" t="s">
        <v>46</v>
      </c>
      <c r="B3" s="41">
        <v>8.05</v>
      </c>
      <c r="C3" s="41">
        <v>9.2</v>
      </c>
      <c r="D3" s="41">
        <v>11.5</v>
      </c>
      <c r="E3" s="41">
        <v>9.2</v>
      </c>
      <c r="F3" s="41">
        <v>9.2</v>
      </c>
      <c r="G3" s="41">
        <v>9.2</v>
      </c>
      <c r="H3" s="41">
        <v>10.35</v>
      </c>
      <c r="I3" s="41">
        <v>9.2</v>
      </c>
      <c r="J3" s="41">
        <v>11.5</v>
      </c>
      <c r="K3" s="41">
        <v>12.65</v>
      </c>
      <c r="L3" s="41">
        <v>9.2</v>
      </c>
      <c r="M3" s="41">
        <v>5.75</v>
      </c>
      <c r="N3" s="41">
        <v>115.0</v>
      </c>
      <c r="O3" s="42">
        <v>0.0</v>
      </c>
      <c r="P3" s="43">
        <v>115.0</v>
      </c>
      <c r="Q3" s="37"/>
      <c r="R3" s="39"/>
      <c r="S3" s="39"/>
      <c r="T3" s="39"/>
      <c r="U3" s="39"/>
      <c r="V3" s="39"/>
      <c r="W3" s="39"/>
      <c r="X3" s="39"/>
      <c r="Y3" s="39"/>
      <c r="Z3" s="39"/>
    </row>
    <row r="4" ht="12.0" customHeight="1">
      <c r="A4" s="40" t="s">
        <v>47</v>
      </c>
      <c r="B4" s="41">
        <v>8.05</v>
      </c>
      <c r="C4" s="41">
        <v>9.2</v>
      </c>
      <c r="D4" s="41">
        <v>11.5</v>
      </c>
      <c r="E4" s="41">
        <v>9.2</v>
      </c>
      <c r="F4" s="41">
        <v>9.2</v>
      </c>
      <c r="G4" s="41">
        <v>9.2</v>
      </c>
      <c r="H4" s="41">
        <v>10.35</v>
      </c>
      <c r="I4" s="41">
        <v>9.2</v>
      </c>
      <c r="J4" s="41">
        <v>11.5</v>
      </c>
      <c r="K4" s="41">
        <v>12.65</v>
      </c>
      <c r="L4" s="41">
        <v>9.2</v>
      </c>
      <c r="M4" s="41">
        <v>5.75</v>
      </c>
      <c r="N4" s="41">
        <v>115.0</v>
      </c>
      <c r="O4" s="42">
        <v>0.0</v>
      </c>
      <c r="P4" s="43">
        <v>115.0</v>
      </c>
      <c r="Q4" s="37"/>
      <c r="R4" s="39"/>
      <c r="S4" s="39"/>
      <c r="T4" s="39"/>
      <c r="U4" s="39"/>
      <c r="V4" s="39"/>
      <c r="W4" s="39"/>
      <c r="X4" s="39"/>
      <c r="Y4" s="39"/>
      <c r="Z4" s="39"/>
    </row>
    <row r="5" ht="12.0" customHeight="1">
      <c r="A5" s="40" t="s">
        <v>48</v>
      </c>
      <c r="B5" s="41">
        <v>0.0</v>
      </c>
      <c r="C5" s="41">
        <v>0.0</v>
      </c>
      <c r="D5" s="41">
        <v>0.0</v>
      </c>
      <c r="E5" s="41">
        <v>0.0</v>
      </c>
      <c r="F5" s="41">
        <v>0.0</v>
      </c>
      <c r="G5" s="41">
        <v>0.0</v>
      </c>
      <c r="H5" s="41">
        <v>0.0</v>
      </c>
      <c r="I5" s="41">
        <v>0.0</v>
      </c>
      <c r="J5" s="41">
        <v>0.0</v>
      </c>
      <c r="K5" s="41">
        <v>0.0</v>
      </c>
      <c r="L5" s="41">
        <v>0.0</v>
      </c>
      <c r="M5" s="41">
        <v>0.0</v>
      </c>
      <c r="N5" s="41">
        <v>0.0</v>
      </c>
      <c r="O5" s="42">
        <v>0.0</v>
      </c>
      <c r="P5" s="43">
        <v>0.0</v>
      </c>
      <c r="Q5" s="37"/>
      <c r="R5" s="39"/>
      <c r="S5" s="39"/>
      <c r="T5" s="39"/>
      <c r="U5" s="39"/>
      <c r="V5" s="39"/>
      <c r="W5" s="39"/>
      <c r="X5" s="39"/>
      <c r="Y5" s="39"/>
      <c r="Z5" s="39"/>
    </row>
    <row r="6" ht="12.0" customHeight="1">
      <c r="A6" s="40" t="s">
        <v>49</v>
      </c>
      <c r="B6" s="41">
        <v>0.0</v>
      </c>
      <c r="C6" s="41">
        <v>0.0</v>
      </c>
      <c r="D6" s="41">
        <v>0.0</v>
      </c>
      <c r="E6" s="41">
        <v>0.0</v>
      </c>
      <c r="F6" s="41">
        <v>0.0</v>
      </c>
      <c r="G6" s="41">
        <v>0.0</v>
      </c>
      <c r="H6" s="41">
        <v>0.0</v>
      </c>
      <c r="I6" s="41">
        <v>0.0</v>
      </c>
      <c r="J6" s="41">
        <v>0.0</v>
      </c>
      <c r="K6" s="41">
        <v>0.0</v>
      </c>
      <c r="L6" s="41">
        <v>0.0</v>
      </c>
      <c r="M6" s="41">
        <v>0.0</v>
      </c>
      <c r="N6" s="41">
        <v>0.0</v>
      </c>
      <c r="O6" s="42">
        <v>0.0</v>
      </c>
      <c r="P6" s="43">
        <v>0.0</v>
      </c>
      <c r="Q6" s="37"/>
      <c r="R6" s="39"/>
      <c r="S6" s="39"/>
      <c r="T6" s="39"/>
      <c r="U6" s="39"/>
      <c r="V6" s="39"/>
      <c r="W6" s="39"/>
      <c r="X6" s="39"/>
      <c r="Y6" s="39"/>
      <c r="Z6" s="39"/>
    </row>
    <row r="7" ht="12.0" customHeight="1">
      <c r="A7" s="40" t="s">
        <v>50</v>
      </c>
      <c r="B7" s="41">
        <v>0.0</v>
      </c>
      <c r="C7" s="41">
        <v>0.0</v>
      </c>
      <c r="D7" s="41">
        <v>0.0</v>
      </c>
      <c r="E7" s="41">
        <v>0.0</v>
      </c>
      <c r="F7" s="41">
        <v>0.0</v>
      </c>
      <c r="G7" s="41">
        <v>0.0</v>
      </c>
      <c r="H7" s="41">
        <v>0.0</v>
      </c>
      <c r="I7" s="41">
        <v>0.0</v>
      </c>
      <c r="J7" s="41">
        <v>0.0</v>
      </c>
      <c r="K7" s="41">
        <v>0.0</v>
      </c>
      <c r="L7" s="41">
        <v>0.0</v>
      </c>
      <c r="M7" s="41">
        <v>0.0</v>
      </c>
      <c r="N7" s="41">
        <v>0.0</v>
      </c>
      <c r="O7" s="42">
        <v>0.0</v>
      </c>
      <c r="P7" s="43">
        <v>0.0</v>
      </c>
      <c r="Q7" s="37"/>
      <c r="R7" s="39"/>
      <c r="S7" s="39"/>
      <c r="T7" s="39"/>
      <c r="U7" s="39"/>
      <c r="V7" s="39"/>
      <c r="W7" s="39"/>
      <c r="X7" s="39"/>
      <c r="Y7" s="39"/>
      <c r="Z7" s="39"/>
    </row>
    <row r="8" ht="12.0" customHeight="1">
      <c r="A8" s="44" t="s">
        <v>51</v>
      </c>
      <c r="B8" s="45">
        <v>58.1</v>
      </c>
      <c r="C8" s="45">
        <v>66.4</v>
      </c>
      <c r="D8" s="45">
        <v>83.0</v>
      </c>
      <c r="E8" s="45">
        <v>66.4</v>
      </c>
      <c r="F8" s="45">
        <v>66.4</v>
      </c>
      <c r="G8" s="45">
        <v>66.4</v>
      </c>
      <c r="H8" s="45">
        <v>74.7</v>
      </c>
      <c r="I8" s="45">
        <v>66.4</v>
      </c>
      <c r="J8" s="45">
        <v>83.0</v>
      </c>
      <c r="K8" s="45">
        <v>91.3</v>
      </c>
      <c r="L8" s="45">
        <v>66.4</v>
      </c>
      <c r="M8" s="45">
        <v>41.5</v>
      </c>
      <c r="N8" s="45">
        <v>830.0</v>
      </c>
      <c r="O8" s="37"/>
      <c r="P8" s="46">
        <v>830.0</v>
      </c>
      <c r="Q8" s="47"/>
      <c r="R8" s="39"/>
      <c r="S8" s="39"/>
      <c r="T8" s="39"/>
      <c r="U8" s="39"/>
      <c r="V8" s="39"/>
      <c r="W8" s="39"/>
      <c r="X8" s="39"/>
      <c r="Y8" s="39"/>
      <c r="Z8" s="39"/>
    </row>
    <row r="9" ht="12.0" customHeight="1">
      <c r="A9" s="37"/>
      <c r="B9" s="47"/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37"/>
      <c r="P9" s="48"/>
      <c r="Q9" s="37"/>
      <c r="R9" s="39"/>
      <c r="S9" s="39"/>
      <c r="T9" s="39"/>
      <c r="U9" s="39"/>
      <c r="V9" s="39"/>
      <c r="W9" s="39"/>
      <c r="X9" s="39"/>
      <c r="Y9" s="39"/>
      <c r="Z9" s="39"/>
    </row>
    <row r="10" ht="12.0" customHeight="1">
      <c r="A10" s="49" t="s">
        <v>52</v>
      </c>
      <c r="B10" s="47"/>
      <c r="C10" s="47"/>
      <c r="D10" s="47"/>
      <c r="E10" s="47"/>
      <c r="F10" s="47"/>
      <c r="G10" s="47"/>
      <c r="H10" s="47"/>
      <c r="I10" s="49" t="s">
        <v>5</v>
      </c>
      <c r="J10" s="47"/>
      <c r="K10" s="47"/>
      <c r="L10" s="47"/>
      <c r="M10" s="47"/>
      <c r="N10" s="47"/>
      <c r="O10" s="37"/>
      <c r="P10" s="48"/>
      <c r="Q10" s="37"/>
      <c r="R10" s="37"/>
      <c r="S10" s="39"/>
      <c r="T10" s="39"/>
      <c r="U10" s="39"/>
      <c r="V10" s="39"/>
      <c r="W10" s="39"/>
      <c r="X10" s="39"/>
      <c r="Y10" s="39"/>
      <c r="Z10" s="39"/>
    </row>
    <row r="11" ht="12.0" customHeight="1">
      <c r="A11" s="37"/>
      <c r="B11" s="47"/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37"/>
      <c r="P11" s="48"/>
      <c r="Q11" s="37"/>
      <c r="R11" s="47"/>
      <c r="S11" s="39"/>
      <c r="T11" s="39"/>
      <c r="U11" s="39"/>
      <c r="V11" s="39"/>
      <c r="W11" s="39"/>
      <c r="X11" s="39"/>
      <c r="Y11" s="39"/>
      <c r="Z11" s="39"/>
    </row>
    <row r="12" ht="12.0" customHeight="1">
      <c r="A12" s="50" t="s">
        <v>14</v>
      </c>
      <c r="B12" s="51" t="s">
        <v>31</v>
      </c>
      <c r="C12" s="51" t="s">
        <v>32</v>
      </c>
      <c r="D12" s="51" t="s">
        <v>33</v>
      </c>
      <c r="E12" s="51" t="s">
        <v>34</v>
      </c>
      <c r="F12" s="51" t="s">
        <v>35</v>
      </c>
      <c r="G12" s="51" t="s">
        <v>36</v>
      </c>
      <c r="H12" s="51" t="s">
        <v>37</v>
      </c>
      <c r="I12" s="51" t="s">
        <v>38</v>
      </c>
      <c r="J12" s="51" t="s">
        <v>39</v>
      </c>
      <c r="K12" s="51" t="s">
        <v>40</v>
      </c>
      <c r="L12" s="51" t="s">
        <v>41</v>
      </c>
      <c r="M12" s="51" t="s">
        <v>42</v>
      </c>
      <c r="N12" s="51" t="s">
        <v>43</v>
      </c>
      <c r="O12" s="37"/>
      <c r="P12" s="52" t="s">
        <v>44</v>
      </c>
      <c r="Q12" s="37"/>
      <c r="R12" s="47"/>
      <c r="S12" s="39"/>
      <c r="T12" s="39"/>
      <c r="U12" s="39"/>
      <c r="V12" s="39"/>
      <c r="W12" s="39"/>
      <c r="X12" s="39"/>
      <c r="Y12" s="39"/>
      <c r="Z12" s="39"/>
    </row>
    <row r="13" ht="12.0" customHeight="1">
      <c r="A13" s="40" t="s">
        <v>45</v>
      </c>
      <c r="B13" s="41">
        <v>14.0</v>
      </c>
      <c r="C13" s="41">
        <v>16.0</v>
      </c>
      <c r="D13" s="41">
        <v>20.0</v>
      </c>
      <c r="E13" s="41">
        <v>16.0</v>
      </c>
      <c r="F13" s="41">
        <v>16.0</v>
      </c>
      <c r="G13" s="41">
        <v>16.0</v>
      </c>
      <c r="H13" s="41">
        <v>18.0</v>
      </c>
      <c r="I13" s="41">
        <v>16.0</v>
      </c>
      <c r="J13" s="41">
        <v>20.0</v>
      </c>
      <c r="K13" s="41">
        <v>22.0</v>
      </c>
      <c r="L13" s="41">
        <v>16.0</v>
      </c>
      <c r="M13" s="41">
        <v>10.0</v>
      </c>
      <c r="N13" s="41">
        <v>200.0</v>
      </c>
      <c r="O13" s="42">
        <v>0.0</v>
      </c>
      <c r="P13" s="43">
        <v>200.0</v>
      </c>
      <c r="Q13" s="37"/>
      <c r="R13" s="37"/>
      <c r="S13" s="39"/>
      <c r="T13" s="39"/>
      <c r="U13" s="39"/>
      <c r="V13" s="39"/>
      <c r="W13" s="39"/>
      <c r="X13" s="39"/>
      <c r="Y13" s="39"/>
      <c r="Z13" s="39"/>
    </row>
    <row r="14" ht="12.0" customHeight="1">
      <c r="A14" s="40" t="s">
        <v>46</v>
      </c>
      <c r="B14" s="41">
        <v>3.5</v>
      </c>
      <c r="C14" s="41">
        <v>4.0</v>
      </c>
      <c r="D14" s="41">
        <v>5.0</v>
      </c>
      <c r="E14" s="41">
        <v>4.0</v>
      </c>
      <c r="F14" s="41">
        <v>4.0</v>
      </c>
      <c r="G14" s="41">
        <v>4.0</v>
      </c>
      <c r="H14" s="41">
        <v>4.5</v>
      </c>
      <c r="I14" s="41">
        <v>4.0</v>
      </c>
      <c r="J14" s="41">
        <v>5.0</v>
      </c>
      <c r="K14" s="41">
        <v>5.5</v>
      </c>
      <c r="L14" s="41">
        <v>4.0</v>
      </c>
      <c r="M14" s="41">
        <v>2.5</v>
      </c>
      <c r="N14" s="41">
        <v>50.0</v>
      </c>
      <c r="O14" s="42">
        <v>0.0</v>
      </c>
      <c r="P14" s="43">
        <v>50.0</v>
      </c>
      <c r="Q14" s="37"/>
      <c r="R14" s="37"/>
      <c r="S14" s="39"/>
      <c r="T14" s="39"/>
      <c r="U14" s="39"/>
      <c r="V14" s="39"/>
      <c r="W14" s="39"/>
      <c r="X14" s="39"/>
      <c r="Y14" s="39"/>
      <c r="Z14" s="39"/>
    </row>
    <row r="15" ht="12.0" customHeight="1">
      <c r="A15" s="40" t="s">
        <v>47</v>
      </c>
      <c r="B15" s="41">
        <v>0.0</v>
      </c>
      <c r="C15" s="41">
        <v>0.0</v>
      </c>
      <c r="D15" s="41">
        <v>0.0</v>
      </c>
      <c r="E15" s="41">
        <v>0.0</v>
      </c>
      <c r="F15" s="41">
        <v>0.0</v>
      </c>
      <c r="G15" s="41">
        <v>0.0</v>
      </c>
      <c r="H15" s="41">
        <v>0.0</v>
      </c>
      <c r="I15" s="41">
        <v>0.0</v>
      </c>
      <c r="J15" s="41">
        <v>0.0</v>
      </c>
      <c r="K15" s="41">
        <v>0.0</v>
      </c>
      <c r="L15" s="41">
        <v>0.0</v>
      </c>
      <c r="M15" s="41">
        <v>0.0</v>
      </c>
      <c r="N15" s="41">
        <v>0.0</v>
      </c>
      <c r="O15" s="42">
        <v>0.0</v>
      </c>
      <c r="P15" s="43">
        <v>0.0</v>
      </c>
      <c r="Q15" s="37"/>
      <c r="R15" s="37"/>
      <c r="S15" s="39"/>
      <c r="T15" s="39"/>
      <c r="U15" s="39"/>
      <c r="V15" s="39"/>
      <c r="W15" s="39"/>
      <c r="X15" s="39"/>
      <c r="Y15" s="39"/>
      <c r="Z15" s="39"/>
    </row>
    <row r="16" ht="12.0" customHeight="1">
      <c r="A16" s="40" t="s">
        <v>48</v>
      </c>
      <c r="B16" s="41">
        <v>0.0</v>
      </c>
      <c r="C16" s="41">
        <v>0.0</v>
      </c>
      <c r="D16" s="41">
        <v>0.0</v>
      </c>
      <c r="E16" s="41">
        <v>0.0</v>
      </c>
      <c r="F16" s="41">
        <v>0.0</v>
      </c>
      <c r="G16" s="41">
        <v>0.0</v>
      </c>
      <c r="H16" s="41">
        <v>0.0</v>
      </c>
      <c r="I16" s="41">
        <v>0.0</v>
      </c>
      <c r="J16" s="41">
        <v>0.0</v>
      </c>
      <c r="K16" s="41">
        <v>0.0</v>
      </c>
      <c r="L16" s="41">
        <v>0.0</v>
      </c>
      <c r="M16" s="41">
        <v>0.0</v>
      </c>
      <c r="N16" s="41">
        <v>0.0</v>
      </c>
      <c r="O16" s="42">
        <v>0.0</v>
      </c>
      <c r="P16" s="43">
        <v>0.0</v>
      </c>
      <c r="Q16" s="37"/>
      <c r="R16" s="37"/>
      <c r="S16" s="39"/>
      <c r="T16" s="39"/>
      <c r="U16" s="39"/>
      <c r="V16" s="39"/>
      <c r="W16" s="39"/>
      <c r="X16" s="39"/>
      <c r="Y16" s="39"/>
      <c r="Z16" s="39"/>
    </row>
    <row r="17" ht="12.0" customHeight="1">
      <c r="A17" s="40" t="s">
        <v>49</v>
      </c>
      <c r="B17" s="41">
        <v>0.0</v>
      </c>
      <c r="C17" s="41">
        <v>0.0</v>
      </c>
      <c r="D17" s="41">
        <v>0.0</v>
      </c>
      <c r="E17" s="41">
        <v>0.0</v>
      </c>
      <c r="F17" s="41">
        <v>0.0</v>
      </c>
      <c r="G17" s="41">
        <v>0.0</v>
      </c>
      <c r="H17" s="41">
        <v>0.0</v>
      </c>
      <c r="I17" s="41">
        <v>0.0</v>
      </c>
      <c r="J17" s="41">
        <v>0.0</v>
      </c>
      <c r="K17" s="41">
        <v>0.0</v>
      </c>
      <c r="L17" s="41">
        <v>0.0</v>
      </c>
      <c r="M17" s="41">
        <v>0.0</v>
      </c>
      <c r="N17" s="41">
        <v>0.0</v>
      </c>
      <c r="O17" s="42">
        <v>0.0</v>
      </c>
      <c r="P17" s="43">
        <v>0.0</v>
      </c>
      <c r="Q17" s="37"/>
      <c r="R17" s="37"/>
      <c r="S17" s="39"/>
      <c r="T17" s="39"/>
      <c r="U17" s="39"/>
      <c r="V17" s="39"/>
      <c r="W17" s="39"/>
      <c r="X17" s="39"/>
      <c r="Y17" s="39"/>
      <c r="Z17" s="39"/>
    </row>
    <row r="18" ht="12.0" customHeight="1">
      <c r="A18" s="40" t="s">
        <v>50</v>
      </c>
      <c r="B18" s="41">
        <v>0.0</v>
      </c>
      <c r="C18" s="41">
        <v>0.0</v>
      </c>
      <c r="D18" s="41">
        <v>0.0</v>
      </c>
      <c r="E18" s="41">
        <v>0.0</v>
      </c>
      <c r="F18" s="41">
        <v>0.0</v>
      </c>
      <c r="G18" s="41">
        <v>0.0</v>
      </c>
      <c r="H18" s="41">
        <v>0.0</v>
      </c>
      <c r="I18" s="41">
        <v>0.0</v>
      </c>
      <c r="J18" s="41">
        <v>0.0</v>
      </c>
      <c r="K18" s="41">
        <v>0.0</v>
      </c>
      <c r="L18" s="41">
        <v>0.0</v>
      </c>
      <c r="M18" s="41">
        <v>0.0</v>
      </c>
      <c r="N18" s="41">
        <v>0.0</v>
      </c>
      <c r="O18" s="42">
        <v>0.0</v>
      </c>
      <c r="P18" s="43">
        <v>0.0</v>
      </c>
      <c r="Q18" s="37"/>
      <c r="R18" s="37"/>
      <c r="S18" s="39"/>
      <c r="T18" s="39"/>
      <c r="U18" s="39"/>
      <c r="V18" s="39"/>
      <c r="W18" s="39"/>
      <c r="X18" s="39"/>
      <c r="Y18" s="39"/>
      <c r="Z18" s="39"/>
    </row>
    <row r="19" ht="12.0" customHeight="1">
      <c r="A19" s="44" t="s">
        <v>53</v>
      </c>
      <c r="B19" s="45">
        <v>17.5</v>
      </c>
      <c r="C19" s="45">
        <v>20.0</v>
      </c>
      <c r="D19" s="45">
        <v>25.0</v>
      </c>
      <c r="E19" s="45">
        <v>20.0</v>
      </c>
      <c r="F19" s="45">
        <v>20.0</v>
      </c>
      <c r="G19" s="45">
        <v>20.0</v>
      </c>
      <c r="H19" s="45">
        <v>22.5</v>
      </c>
      <c r="I19" s="45">
        <v>20.0</v>
      </c>
      <c r="J19" s="45">
        <v>25.0</v>
      </c>
      <c r="K19" s="45">
        <v>27.5</v>
      </c>
      <c r="L19" s="45">
        <v>20.0</v>
      </c>
      <c r="M19" s="45">
        <v>12.5</v>
      </c>
      <c r="N19" s="45">
        <v>250.0</v>
      </c>
      <c r="O19" s="42">
        <v>0.0</v>
      </c>
      <c r="P19" s="53">
        <v>250.0</v>
      </c>
      <c r="Q19" s="54"/>
      <c r="R19" s="37"/>
      <c r="S19" s="39"/>
      <c r="T19" s="39"/>
      <c r="U19" s="39"/>
      <c r="V19" s="39"/>
      <c r="W19" s="39"/>
      <c r="X19" s="39"/>
      <c r="Y19" s="39"/>
      <c r="Z19" s="39"/>
    </row>
    <row r="20" ht="12.0" customHeight="1">
      <c r="A20" s="37"/>
      <c r="B20" s="47"/>
      <c r="C20" s="47"/>
      <c r="D20" s="47"/>
      <c r="E20" s="47"/>
      <c r="F20" s="47"/>
      <c r="G20" s="47"/>
      <c r="H20" s="47"/>
      <c r="I20" s="47"/>
      <c r="J20" s="47"/>
      <c r="K20" s="47"/>
      <c r="L20" s="47"/>
      <c r="M20" s="47"/>
      <c r="N20" s="47"/>
      <c r="O20" s="37"/>
      <c r="P20" s="55"/>
      <c r="Q20" s="37"/>
      <c r="R20" s="37"/>
      <c r="S20" s="39"/>
      <c r="T20" s="39"/>
      <c r="U20" s="39"/>
      <c r="V20" s="39"/>
      <c r="W20" s="39"/>
      <c r="X20" s="39"/>
      <c r="Y20" s="39"/>
      <c r="Z20" s="39"/>
    </row>
    <row r="21" ht="12.0" customHeight="1">
      <c r="A21" s="49" t="s">
        <v>54</v>
      </c>
      <c r="B21" s="47"/>
      <c r="C21" s="47"/>
      <c r="D21" s="47"/>
      <c r="E21" s="47"/>
      <c r="F21" s="47"/>
      <c r="G21" s="47"/>
      <c r="H21" s="47"/>
      <c r="I21" s="49" t="s">
        <v>5</v>
      </c>
      <c r="J21" s="47"/>
      <c r="K21" s="47"/>
      <c r="L21" s="47"/>
      <c r="M21" s="47"/>
      <c r="N21" s="47"/>
      <c r="O21" s="37"/>
      <c r="P21" s="55"/>
      <c r="Q21" s="37"/>
      <c r="R21" s="37"/>
      <c r="S21" s="39"/>
      <c r="T21" s="39"/>
      <c r="U21" s="39"/>
      <c r="V21" s="39"/>
      <c r="W21" s="39"/>
      <c r="X21" s="39"/>
      <c r="Y21" s="39"/>
      <c r="Z21" s="39"/>
    </row>
    <row r="22" ht="12.0" customHeight="1">
      <c r="A22" s="37"/>
      <c r="B22" s="47"/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37"/>
      <c r="P22" s="55"/>
      <c r="Q22" s="37"/>
      <c r="R22" s="37"/>
      <c r="S22" s="39"/>
      <c r="T22" s="39"/>
      <c r="U22" s="39"/>
      <c r="V22" s="39"/>
      <c r="W22" s="39"/>
      <c r="X22" s="39"/>
      <c r="Y22" s="39"/>
      <c r="Z22" s="39"/>
    </row>
    <row r="23" ht="12.0" customHeight="1">
      <c r="A23" s="56" t="s">
        <v>55</v>
      </c>
      <c r="B23" s="57" t="s">
        <v>31</v>
      </c>
      <c r="C23" s="57" t="s">
        <v>32</v>
      </c>
      <c r="D23" s="57" t="s">
        <v>33</v>
      </c>
      <c r="E23" s="57" t="s">
        <v>34</v>
      </c>
      <c r="F23" s="57" t="s">
        <v>35</v>
      </c>
      <c r="G23" s="57" t="s">
        <v>36</v>
      </c>
      <c r="H23" s="57" t="s">
        <v>37</v>
      </c>
      <c r="I23" s="57" t="s">
        <v>38</v>
      </c>
      <c r="J23" s="57" t="s">
        <v>39</v>
      </c>
      <c r="K23" s="57" t="s">
        <v>40</v>
      </c>
      <c r="L23" s="57" t="s">
        <v>41</v>
      </c>
      <c r="M23" s="57" t="s">
        <v>42</v>
      </c>
      <c r="N23" s="57" t="s">
        <v>43</v>
      </c>
      <c r="O23" s="37"/>
      <c r="P23" s="58"/>
      <c r="Q23" s="37"/>
      <c r="R23" s="37"/>
      <c r="S23" s="39"/>
      <c r="T23" s="39"/>
      <c r="U23" s="39"/>
      <c r="V23" s="39"/>
      <c r="W23" s="39"/>
      <c r="X23" s="39"/>
      <c r="Y23" s="39"/>
      <c r="Z23" s="39"/>
    </row>
    <row r="24" ht="12.0" customHeight="1">
      <c r="A24" s="40" t="s">
        <v>45</v>
      </c>
      <c r="B24" s="41">
        <v>28.0</v>
      </c>
      <c r="C24" s="41">
        <v>32.0</v>
      </c>
      <c r="D24" s="41">
        <v>40.0</v>
      </c>
      <c r="E24" s="41">
        <v>32.0</v>
      </c>
      <c r="F24" s="41">
        <v>32.0</v>
      </c>
      <c r="G24" s="41">
        <v>32.0</v>
      </c>
      <c r="H24" s="41">
        <v>36.0</v>
      </c>
      <c r="I24" s="41">
        <v>32.0</v>
      </c>
      <c r="J24" s="41">
        <v>40.0</v>
      </c>
      <c r="K24" s="41">
        <v>44.0</v>
      </c>
      <c r="L24" s="41">
        <v>32.0</v>
      </c>
      <c r="M24" s="41">
        <v>20.0</v>
      </c>
      <c r="N24" s="41">
        <v>400.0</v>
      </c>
      <c r="O24" s="42">
        <v>0.0</v>
      </c>
      <c r="P24" s="58"/>
      <c r="Q24" s="37"/>
      <c r="R24" s="37"/>
      <c r="S24" s="39"/>
      <c r="T24" s="39"/>
      <c r="U24" s="39"/>
      <c r="V24" s="39"/>
      <c r="W24" s="39"/>
      <c r="X24" s="39"/>
      <c r="Y24" s="39"/>
      <c r="Z24" s="39"/>
    </row>
    <row r="25" ht="12.0" customHeight="1">
      <c r="A25" s="40" t="s">
        <v>46</v>
      </c>
      <c r="B25" s="41">
        <v>4.55</v>
      </c>
      <c r="C25" s="41">
        <v>5.2</v>
      </c>
      <c r="D25" s="41">
        <v>6.5</v>
      </c>
      <c r="E25" s="41">
        <v>5.2</v>
      </c>
      <c r="F25" s="41">
        <v>5.2</v>
      </c>
      <c r="G25" s="41">
        <v>5.2</v>
      </c>
      <c r="H25" s="41">
        <v>5.85</v>
      </c>
      <c r="I25" s="41">
        <v>5.2</v>
      </c>
      <c r="J25" s="41">
        <v>6.5</v>
      </c>
      <c r="K25" s="41">
        <v>7.15</v>
      </c>
      <c r="L25" s="41">
        <v>5.2</v>
      </c>
      <c r="M25" s="41">
        <v>3.25</v>
      </c>
      <c r="N25" s="41">
        <v>65.0</v>
      </c>
      <c r="O25" s="42">
        <v>0.0</v>
      </c>
      <c r="P25" s="58"/>
      <c r="Q25" s="37"/>
      <c r="R25" s="37"/>
      <c r="S25" s="39"/>
      <c r="T25" s="39"/>
      <c r="U25" s="39"/>
      <c r="V25" s="39"/>
      <c r="W25" s="39"/>
      <c r="X25" s="39"/>
      <c r="Y25" s="39"/>
      <c r="Z25" s="39"/>
    </row>
    <row r="26" ht="12.0" customHeight="1">
      <c r="A26" s="40" t="s">
        <v>47</v>
      </c>
      <c r="B26" s="41">
        <v>8.05</v>
      </c>
      <c r="C26" s="41">
        <v>9.2</v>
      </c>
      <c r="D26" s="41">
        <v>11.5</v>
      </c>
      <c r="E26" s="41">
        <v>9.2</v>
      </c>
      <c r="F26" s="41">
        <v>9.2</v>
      </c>
      <c r="G26" s="41">
        <v>9.2</v>
      </c>
      <c r="H26" s="41">
        <v>10.35</v>
      </c>
      <c r="I26" s="41">
        <v>9.2</v>
      </c>
      <c r="J26" s="41">
        <v>11.5</v>
      </c>
      <c r="K26" s="41">
        <v>12.65</v>
      </c>
      <c r="L26" s="41">
        <v>9.2</v>
      </c>
      <c r="M26" s="41">
        <v>5.75</v>
      </c>
      <c r="N26" s="41">
        <v>115.0</v>
      </c>
      <c r="O26" s="42">
        <v>0.0</v>
      </c>
      <c r="P26" s="58"/>
      <c r="Q26" s="37"/>
      <c r="R26" s="39"/>
      <c r="S26" s="39"/>
      <c r="T26" s="39"/>
      <c r="U26" s="39"/>
      <c r="V26" s="39"/>
      <c r="W26" s="39"/>
      <c r="X26" s="39"/>
      <c r="Y26" s="39"/>
      <c r="Z26" s="39"/>
    </row>
    <row r="27" ht="12.0" customHeight="1">
      <c r="A27" s="40" t="s">
        <v>48</v>
      </c>
      <c r="B27" s="41">
        <v>0.0</v>
      </c>
      <c r="C27" s="41">
        <v>0.0</v>
      </c>
      <c r="D27" s="41">
        <v>0.0</v>
      </c>
      <c r="E27" s="41">
        <v>0.0</v>
      </c>
      <c r="F27" s="41">
        <v>0.0</v>
      </c>
      <c r="G27" s="41">
        <v>0.0</v>
      </c>
      <c r="H27" s="41">
        <v>0.0</v>
      </c>
      <c r="I27" s="41">
        <v>0.0</v>
      </c>
      <c r="J27" s="41">
        <v>0.0</v>
      </c>
      <c r="K27" s="41">
        <v>0.0</v>
      </c>
      <c r="L27" s="41">
        <v>0.0</v>
      </c>
      <c r="M27" s="41">
        <v>0.0</v>
      </c>
      <c r="N27" s="41">
        <v>0.0</v>
      </c>
      <c r="O27" s="42">
        <v>0.0</v>
      </c>
      <c r="P27" s="58"/>
      <c r="Q27" s="37"/>
      <c r="R27" s="39"/>
      <c r="S27" s="39"/>
      <c r="T27" s="39"/>
      <c r="U27" s="39"/>
      <c r="V27" s="39"/>
      <c r="W27" s="39"/>
      <c r="X27" s="39"/>
      <c r="Y27" s="39"/>
      <c r="Z27" s="39"/>
    </row>
    <row r="28" ht="12.0" customHeight="1">
      <c r="A28" s="40" t="s">
        <v>49</v>
      </c>
      <c r="B28" s="41">
        <v>0.0</v>
      </c>
      <c r="C28" s="41">
        <v>0.0</v>
      </c>
      <c r="D28" s="41">
        <v>0.0</v>
      </c>
      <c r="E28" s="41">
        <v>0.0</v>
      </c>
      <c r="F28" s="41">
        <v>0.0</v>
      </c>
      <c r="G28" s="41">
        <v>0.0</v>
      </c>
      <c r="H28" s="41">
        <v>0.0</v>
      </c>
      <c r="I28" s="41">
        <v>0.0</v>
      </c>
      <c r="J28" s="41">
        <v>0.0</v>
      </c>
      <c r="K28" s="41">
        <v>0.0</v>
      </c>
      <c r="L28" s="41">
        <v>0.0</v>
      </c>
      <c r="M28" s="41">
        <v>0.0</v>
      </c>
      <c r="N28" s="41">
        <v>0.0</v>
      </c>
      <c r="O28" s="42">
        <v>0.0</v>
      </c>
      <c r="P28" s="58"/>
      <c r="Q28" s="37"/>
      <c r="R28" s="39"/>
      <c r="S28" s="39"/>
      <c r="T28" s="39"/>
      <c r="U28" s="39"/>
      <c r="V28" s="39"/>
      <c r="W28" s="39"/>
      <c r="X28" s="39"/>
      <c r="Y28" s="39"/>
      <c r="Z28" s="39"/>
    </row>
    <row r="29" ht="12.0" customHeight="1">
      <c r="A29" s="40" t="s">
        <v>50</v>
      </c>
      <c r="B29" s="41">
        <v>0.0</v>
      </c>
      <c r="C29" s="41">
        <v>0.0</v>
      </c>
      <c r="D29" s="41">
        <v>0.0</v>
      </c>
      <c r="E29" s="41">
        <v>0.0</v>
      </c>
      <c r="F29" s="41">
        <v>0.0</v>
      </c>
      <c r="G29" s="41">
        <v>0.0</v>
      </c>
      <c r="H29" s="41">
        <v>0.0</v>
      </c>
      <c r="I29" s="41">
        <v>0.0</v>
      </c>
      <c r="J29" s="41">
        <v>0.0</v>
      </c>
      <c r="K29" s="41">
        <v>0.0</v>
      </c>
      <c r="L29" s="41">
        <v>0.0</v>
      </c>
      <c r="M29" s="41">
        <v>0.0</v>
      </c>
      <c r="N29" s="41">
        <v>0.0</v>
      </c>
      <c r="O29" s="42">
        <v>0.0</v>
      </c>
      <c r="P29" s="58"/>
      <c r="Q29" s="37"/>
      <c r="R29" s="39"/>
      <c r="S29" s="39"/>
      <c r="T29" s="39"/>
      <c r="U29" s="39"/>
      <c r="V29" s="39"/>
      <c r="W29" s="39"/>
      <c r="X29" s="39"/>
      <c r="Y29" s="39"/>
      <c r="Z29" s="39"/>
    </row>
    <row r="30" ht="12.0" customHeight="1">
      <c r="A30" s="44" t="s">
        <v>56</v>
      </c>
      <c r="B30" s="45">
        <v>40.6</v>
      </c>
      <c r="C30" s="45">
        <v>46.4</v>
      </c>
      <c r="D30" s="45">
        <v>58.0</v>
      </c>
      <c r="E30" s="45">
        <v>46.4</v>
      </c>
      <c r="F30" s="45">
        <v>46.4</v>
      </c>
      <c r="G30" s="45">
        <v>46.4</v>
      </c>
      <c r="H30" s="45">
        <v>52.2</v>
      </c>
      <c r="I30" s="45">
        <v>46.4</v>
      </c>
      <c r="J30" s="45">
        <v>58.0</v>
      </c>
      <c r="K30" s="45">
        <v>63.8</v>
      </c>
      <c r="L30" s="45">
        <v>46.4</v>
      </c>
      <c r="M30" s="45">
        <v>29.0</v>
      </c>
      <c r="N30" s="45">
        <v>580.0</v>
      </c>
      <c r="O30" s="37"/>
      <c r="P30" s="58"/>
      <c r="Q30" s="54"/>
      <c r="R30" s="39"/>
      <c r="S30" s="39"/>
      <c r="T30" s="39"/>
      <c r="U30" s="39"/>
      <c r="V30" s="39"/>
      <c r="W30" s="39"/>
      <c r="X30" s="39"/>
      <c r="Y30" s="39"/>
      <c r="Z30" s="39"/>
    </row>
    <row r="31" ht="12.0" customHeight="1">
      <c r="A31" s="37"/>
      <c r="B31" s="47"/>
      <c r="C31" s="47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37"/>
      <c r="P31" s="58"/>
      <c r="Q31" s="37"/>
      <c r="R31" s="39"/>
      <c r="S31" s="39"/>
      <c r="T31" s="39"/>
      <c r="U31" s="39"/>
      <c r="V31" s="39"/>
      <c r="W31" s="39"/>
      <c r="X31" s="39"/>
      <c r="Y31" s="39"/>
      <c r="Z31" s="39"/>
    </row>
    <row r="32" ht="12.0" customHeight="1">
      <c r="A32" s="59" t="s">
        <v>57</v>
      </c>
      <c r="B32" s="60"/>
      <c r="C32" s="60"/>
      <c r="D32" s="60"/>
      <c r="E32" s="60"/>
      <c r="F32" s="60"/>
      <c r="G32" s="60"/>
      <c r="H32" s="37"/>
      <c r="I32" s="61" t="s">
        <v>5</v>
      </c>
      <c r="J32" s="60"/>
      <c r="K32" s="60"/>
      <c r="L32" s="60"/>
      <c r="M32" s="60"/>
      <c r="N32" s="60"/>
      <c r="O32" s="37"/>
      <c r="P32" s="58"/>
      <c r="Q32" s="37"/>
      <c r="R32" s="39"/>
      <c r="S32" s="39"/>
      <c r="T32" s="39"/>
      <c r="U32" s="39"/>
      <c r="V32" s="39"/>
      <c r="W32" s="39"/>
      <c r="X32" s="39"/>
      <c r="Y32" s="39"/>
      <c r="Z32" s="39"/>
    </row>
    <row r="33" ht="12.0" customHeight="1">
      <c r="A33" s="37"/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58"/>
      <c r="Q33" s="37"/>
      <c r="R33" s="39"/>
      <c r="S33" s="39"/>
      <c r="T33" s="39"/>
      <c r="U33" s="39"/>
      <c r="V33" s="39"/>
      <c r="W33" s="39"/>
      <c r="X33" s="39"/>
      <c r="Y33" s="39"/>
      <c r="Z33" s="39"/>
    </row>
    <row r="34" ht="12.0" customHeight="1">
      <c r="A34" s="62" t="s">
        <v>55</v>
      </c>
      <c r="B34" s="63" t="s">
        <v>31</v>
      </c>
      <c r="C34" s="63" t="s">
        <v>32</v>
      </c>
      <c r="D34" s="63" t="s">
        <v>33</v>
      </c>
      <c r="E34" s="63" t="s">
        <v>34</v>
      </c>
      <c r="F34" s="63" t="s">
        <v>35</v>
      </c>
      <c r="G34" s="63" t="s">
        <v>36</v>
      </c>
      <c r="H34" s="63" t="s">
        <v>37</v>
      </c>
      <c r="I34" s="63" t="s">
        <v>38</v>
      </c>
      <c r="J34" s="63" t="s">
        <v>39</v>
      </c>
      <c r="K34" s="63" t="s">
        <v>40</v>
      </c>
      <c r="L34" s="63" t="s">
        <v>41</v>
      </c>
      <c r="M34" s="63" t="s">
        <v>42</v>
      </c>
      <c r="N34" s="63" t="s">
        <v>43</v>
      </c>
      <c r="O34" s="37"/>
      <c r="P34" s="58"/>
      <c r="Q34" s="37"/>
      <c r="R34" s="39"/>
      <c r="S34" s="39"/>
      <c r="T34" s="39"/>
      <c r="U34" s="39"/>
      <c r="V34" s="39"/>
      <c r="W34" s="39"/>
      <c r="X34" s="39"/>
      <c r="Y34" s="39"/>
      <c r="Z34" s="39"/>
    </row>
    <row r="35" ht="12.0" customHeight="1">
      <c r="A35" s="40" t="s">
        <v>58</v>
      </c>
      <c r="B35" s="41">
        <v>245.0</v>
      </c>
      <c r="C35" s="41">
        <v>280.0</v>
      </c>
      <c r="D35" s="41">
        <v>350.0</v>
      </c>
      <c r="E35" s="41">
        <v>280.0</v>
      </c>
      <c r="F35" s="41">
        <v>280.0</v>
      </c>
      <c r="G35" s="41">
        <v>280.0</v>
      </c>
      <c r="H35" s="41">
        <v>315.0</v>
      </c>
      <c r="I35" s="41">
        <v>280.0</v>
      </c>
      <c r="J35" s="41">
        <v>350.0</v>
      </c>
      <c r="K35" s="41">
        <v>385.0</v>
      </c>
      <c r="L35" s="41">
        <v>280.0</v>
      </c>
      <c r="M35" s="41">
        <v>175.0</v>
      </c>
      <c r="N35" s="64">
        <v>3500.0</v>
      </c>
      <c r="O35" s="42">
        <v>0.0</v>
      </c>
      <c r="P35" s="43">
        <v>3500.0</v>
      </c>
      <c r="Q35" s="37"/>
      <c r="R35" s="39"/>
      <c r="S35" s="39"/>
      <c r="T35" s="39"/>
      <c r="U35" s="39"/>
      <c r="V35" s="39"/>
      <c r="W35" s="39"/>
      <c r="X35" s="39"/>
      <c r="Y35" s="39"/>
      <c r="Z35" s="39"/>
    </row>
    <row r="36" ht="12.0" customHeight="1">
      <c r="A36" s="40" t="s">
        <v>18</v>
      </c>
      <c r="B36" s="41">
        <v>434.0</v>
      </c>
      <c r="C36" s="41">
        <v>496.0</v>
      </c>
      <c r="D36" s="41">
        <v>620.0</v>
      </c>
      <c r="E36" s="41">
        <v>496.0</v>
      </c>
      <c r="F36" s="41">
        <v>496.0</v>
      </c>
      <c r="G36" s="41">
        <v>496.0</v>
      </c>
      <c r="H36" s="41">
        <v>558.0</v>
      </c>
      <c r="I36" s="41">
        <v>496.0</v>
      </c>
      <c r="J36" s="41">
        <v>620.0</v>
      </c>
      <c r="K36" s="41">
        <v>682.0</v>
      </c>
      <c r="L36" s="41">
        <v>496.0</v>
      </c>
      <c r="M36" s="41">
        <v>310.0</v>
      </c>
      <c r="N36" s="64">
        <v>6200.0</v>
      </c>
      <c r="O36" s="42">
        <v>0.0</v>
      </c>
      <c r="P36" s="43">
        <v>6200.0</v>
      </c>
      <c r="Q36" s="37"/>
      <c r="R36" s="39"/>
      <c r="S36" s="39"/>
      <c r="T36" s="39"/>
      <c r="U36" s="39"/>
      <c r="V36" s="39"/>
      <c r="W36" s="39"/>
      <c r="X36" s="39"/>
      <c r="Y36" s="39"/>
      <c r="Z36" s="39"/>
    </row>
    <row r="37" ht="12.0" customHeight="1">
      <c r="A37" s="37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42"/>
      <c r="P37" s="58"/>
      <c r="Q37" s="37"/>
      <c r="R37" s="39"/>
      <c r="S37" s="39"/>
      <c r="T37" s="39"/>
      <c r="U37" s="39"/>
      <c r="V37" s="39"/>
      <c r="W37" s="39"/>
      <c r="X37" s="39"/>
      <c r="Y37" s="39"/>
      <c r="Z37" s="39"/>
    </row>
    <row r="38" ht="12.0" customHeight="1">
      <c r="A38" s="37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58"/>
      <c r="Q38" s="37"/>
      <c r="R38" s="39"/>
      <c r="S38" s="39"/>
      <c r="T38" s="39"/>
      <c r="U38" s="39"/>
      <c r="V38" s="39"/>
      <c r="W38" s="39"/>
      <c r="X38" s="39"/>
      <c r="Y38" s="39"/>
      <c r="Z38" s="39"/>
    </row>
    <row r="39" ht="12.0" customHeight="1">
      <c r="A39" s="37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58"/>
      <c r="Q39" s="37"/>
      <c r="R39" s="39"/>
      <c r="S39" s="39"/>
      <c r="T39" s="39"/>
      <c r="U39" s="39"/>
      <c r="V39" s="39"/>
      <c r="W39" s="39"/>
      <c r="X39" s="39"/>
      <c r="Y39" s="39"/>
      <c r="Z39" s="39"/>
    </row>
    <row r="40" ht="12.0" customHeight="1">
      <c r="A40" s="37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58"/>
      <c r="Q40" s="37"/>
      <c r="R40" s="39"/>
      <c r="S40" s="39"/>
      <c r="T40" s="39"/>
      <c r="U40" s="39"/>
      <c r="V40" s="39"/>
      <c r="W40" s="39"/>
      <c r="X40" s="39"/>
      <c r="Y40" s="39"/>
      <c r="Z40" s="39"/>
    </row>
    <row r="41" ht="12.0" customHeight="1">
      <c r="A41" s="37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58"/>
      <c r="Q41" s="37"/>
      <c r="R41" s="39"/>
      <c r="S41" s="39"/>
      <c r="T41" s="39"/>
      <c r="U41" s="39"/>
      <c r="V41" s="39"/>
      <c r="W41" s="39"/>
      <c r="X41" s="39"/>
      <c r="Y41" s="39"/>
      <c r="Z41" s="39"/>
    </row>
    <row r="42" ht="12.0" customHeight="1">
      <c r="A42" s="39"/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58"/>
      <c r="Q42" s="39"/>
      <c r="R42" s="39"/>
      <c r="S42" s="39"/>
      <c r="T42" s="39"/>
      <c r="U42" s="39"/>
      <c r="V42" s="39"/>
      <c r="W42" s="39"/>
      <c r="X42" s="39"/>
      <c r="Y42" s="39"/>
      <c r="Z42" s="39"/>
    </row>
    <row r="43" ht="12.0" customHeight="1">
      <c r="A43" s="39"/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58"/>
      <c r="Q43" s="39"/>
      <c r="R43" s="39"/>
      <c r="S43" s="39"/>
      <c r="T43" s="39"/>
      <c r="U43" s="39"/>
      <c r="V43" s="39"/>
      <c r="W43" s="39"/>
      <c r="X43" s="39"/>
      <c r="Y43" s="39"/>
      <c r="Z43" s="39"/>
    </row>
    <row r="44" ht="12.0" customHeight="1">
      <c r="A44" s="39"/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58"/>
      <c r="Q44" s="39"/>
      <c r="R44" s="39"/>
      <c r="S44" s="39"/>
      <c r="T44" s="39"/>
      <c r="U44" s="39"/>
      <c r="V44" s="39"/>
      <c r="W44" s="39"/>
      <c r="X44" s="39"/>
      <c r="Y44" s="39"/>
      <c r="Z44" s="39"/>
    </row>
    <row r="45" ht="12.0" customHeight="1">
      <c r="A45" s="39"/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58"/>
      <c r="Q45" s="39"/>
      <c r="R45" s="39"/>
      <c r="S45" s="39"/>
      <c r="T45" s="39"/>
      <c r="U45" s="39"/>
      <c r="V45" s="39"/>
      <c r="W45" s="39"/>
      <c r="X45" s="39"/>
      <c r="Y45" s="39"/>
      <c r="Z45" s="39"/>
    </row>
    <row r="46" ht="12.0" customHeight="1">
      <c r="A46" s="39"/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58"/>
      <c r="Q46" s="39"/>
      <c r="R46" s="39"/>
      <c r="S46" s="39"/>
      <c r="T46" s="39"/>
      <c r="U46" s="39"/>
      <c r="V46" s="39"/>
      <c r="W46" s="39"/>
      <c r="X46" s="39"/>
      <c r="Y46" s="39"/>
      <c r="Z46" s="39"/>
    </row>
    <row r="47" ht="12.0" customHeight="1">
      <c r="A47" s="39"/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58"/>
      <c r="Q47" s="39"/>
      <c r="R47" s="39"/>
      <c r="S47" s="39"/>
      <c r="T47" s="39"/>
      <c r="U47" s="39"/>
      <c r="V47" s="39"/>
      <c r="W47" s="39"/>
      <c r="X47" s="39"/>
      <c r="Y47" s="39"/>
      <c r="Z47" s="39"/>
    </row>
    <row r="48" ht="12.0" customHeight="1">
      <c r="A48" s="39"/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58"/>
      <c r="Q48" s="39"/>
      <c r="R48" s="39"/>
      <c r="S48" s="39"/>
      <c r="T48" s="39"/>
      <c r="U48" s="39"/>
      <c r="V48" s="39"/>
      <c r="W48" s="39"/>
      <c r="X48" s="39"/>
      <c r="Y48" s="39"/>
      <c r="Z48" s="39"/>
    </row>
    <row r="49" ht="12.0" customHeight="1">
      <c r="A49" s="39"/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58"/>
      <c r="Q49" s="39"/>
      <c r="R49" s="39"/>
      <c r="S49" s="39"/>
      <c r="T49" s="39"/>
      <c r="U49" s="39"/>
      <c r="V49" s="39"/>
      <c r="W49" s="39"/>
      <c r="X49" s="39"/>
      <c r="Y49" s="39"/>
      <c r="Z49" s="39"/>
    </row>
    <row r="50" ht="12.0" customHeight="1">
      <c r="A50" s="39"/>
      <c r="B50" s="39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58"/>
      <c r="Q50" s="39"/>
      <c r="R50" s="39"/>
      <c r="S50" s="39"/>
      <c r="T50" s="39"/>
      <c r="U50" s="39"/>
      <c r="V50" s="39"/>
      <c r="W50" s="39"/>
      <c r="X50" s="39"/>
      <c r="Y50" s="39"/>
      <c r="Z50" s="39"/>
    </row>
    <row r="51" ht="12.0" customHeight="1">
      <c r="P51" s="58"/>
    </row>
    <row r="52" ht="12.0" customHeight="1">
      <c r="P52" s="58"/>
    </row>
    <row r="53" ht="12.0" customHeight="1">
      <c r="P53" s="58"/>
    </row>
    <row r="54" ht="12.0" customHeight="1">
      <c r="P54" s="58"/>
    </row>
    <row r="55" ht="12.0" customHeight="1">
      <c r="P55" s="58"/>
    </row>
    <row r="56" ht="12.0" customHeight="1">
      <c r="P56" s="58"/>
    </row>
    <row r="57" ht="12.0" customHeight="1">
      <c r="P57" s="58"/>
    </row>
    <row r="58" ht="12.0" customHeight="1">
      <c r="P58" s="58"/>
    </row>
    <row r="59" ht="12.0" customHeight="1">
      <c r="P59" s="58"/>
    </row>
    <row r="60" ht="12.0" customHeight="1">
      <c r="P60" s="58"/>
    </row>
    <row r="61" ht="12.0" customHeight="1">
      <c r="P61" s="58"/>
    </row>
    <row r="62" ht="12.0" customHeight="1">
      <c r="P62" s="58"/>
    </row>
    <row r="63" ht="12.0" customHeight="1">
      <c r="P63" s="58"/>
    </row>
    <row r="64" ht="12.0" customHeight="1">
      <c r="P64" s="58"/>
    </row>
    <row r="65" ht="12.0" customHeight="1">
      <c r="P65" s="58"/>
    </row>
    <row r="66" ht="12.0" customHeight="1">
      <c r="P66" s="58"/>
    </row>
    <row r="67" ht="12.0" customHeight="1">
      <c r="P67" s="58"/>
    </row>
    <row r="68" ht="12.0" customHeight="1">
      <c r="P68" s="58"/>
    </row>
    <row r="69" ht="12.0" customHeight="1">
      <c r="P69" s="58"/>
    </row>
    <row r="70" ht="12.0" customHeight="1">
      <c r="P70" s="58"/>
    </row>
    <row r="71" ht="12.0" customHeight="1">
      <c r="P71" s="58"/>
    </row>
    <row r="72" ht="12.0" customHeight="1">
      <c r="P72" s="58"/>
    </row>
    <row r="73" ht="12.0" customHeight="1">
      <c r="P73" s="58"/>
    </row>
    <row r="74" ht="12.0" customHeight="1">
      <c r="P74" s="58"/>
    </row>
    <row r="75" ht="12.0" customHeight="1">
      <c r="P75" s="58"/>
    </row>
    <row r="76" ht="12.0" customHeight="1">
      <c r="P76" s="58"/>
    </row>
    <row r="77" ht="12.0" customHeight="1">
      <c r="P77" s="58"/>
    </row>
    <row r="78" ht="12.0" customHeight="1">
      <c r="P78" s="58"/>
    </row>
    <row r="79" ht="12.0" customHeight="1">
      <c r="P79" s="58"/>
    </row>
    <row r="80" ht="12.0" customHeight="1">
      <c r="P80" s="58"/>
    </row>
    <row r="81" ht="12.0" customHeight="1">
      <c r="P81" s="58"/>
    </row>
    <row r="82" ht="12.0" customHeight="1">
      <c r="P82" s="58"/>
    </row>
    <row r="83" ht="12.0" customHeight="1">
      <c r="P83" s="58"/>
    </row>
    <row r="84" ht="12.0" customHeight="1">
      <c r="P84" s="58"/>
    </row>
    <row r="85" ht="12.0" customHeight="1">
      <c r="P85" s="58"/>
    </row>
    <row r="86" ht="12.0" customHeight="1">
      <c r="P86" s="58"/>
    </row>
    <row r="87" ht="12.0" customHeight="1">
      <c r="P87" s="58"/>
    </row>
    <row r="88" ht="12.0" customHeight="1">
      <c r="P88" s="58"/>
    </row>
    <row r="89" ht="12.0" customHeight="1">
      <c r="P89" s="58"/>
    </row>
    <row r="90" ht="12.0" customHeight="1">
      <c r="P90" s="58"/>
    </row>
    <row r="91" ht="12.0" customHeight="1">
      <c r="P91" s="58"/>
    </row>
    <row r="92" ht="12.0" customHeight="1">
      <c r="P92" s="58"/>
    </row>
    <row r="93" ht="12.0" customHeight="1">
      <c r="P93" s="58"/>
    </row>
    <row r="94" ht="12.0" customHeight="1">
      <c r="P94" s="58"/>
    </row>
    <row r="95" ht="12.0" customHeight="1">
      <c r="P95" s="58"/>
    </row>
    <row r="96" ht="12.0" customHeight="1">
      <c r="P96" s="58"/>
    </row>
    <row r="97" ht="12.0" customHeight="1">
      <c r="P97" s="58"/>
    </row>
    <row r="98" ht="12.0" customHeight="1">
      <c r="P98" s="58"/>
    </row>
    <row r="99" ht="12.0" customHeight="1">
      <c r="P99" s="58"/>
    </row>
    <row r="100" ht="12.0" customHeight="1">
      <c r="P100" s="58"/>
    </row>
    <row r="101" ht="12.0" customHeight="1">
      <c r="P101" s="58"/>
    </row>
    <row r="102" ht="12.0" customHeight="1">
      <c r="P102" s="58"/>
    </row>
    <row r="103" ht="12.0" customHeight="1">
      <c r="P103" s="58"/>
    </row>
    <row r="104" ht="12.0" customHeight="1">
      <c r="P104" s="58"/>
    </row>
    <row r="105" ht="12.0" customHeight="1">
      <c r="P105" s="58"/>
    </row>
    <row r="106" ht="12.0" customHeight="1">
      <c r="P106" s="58"/>
    </row>
    <row r="107" ht="12.0" customHeight="1">
      <c r="P107" s="58"/>
    </row>
    <row r="108" ht="12.0" customHeight="1">
      <c r="P108" s="58"/>
    </row>
    <row r="109" ht="12.0" customHeight="1">
      <c r="P109" s="58"/>
    </row>
    <row r="110" ht="12.0" customHeight="1">
      <c r="P110" s="58"/>
    </row>
    <row r="111" ht="12.0" customHeight="1">
      <c r="P111" s="58"/>
    </row>
    <row r="112" ht="12.0" customHeight="1">
      <c r="P112" s="58"/>
    </row>
    <row r="113" ht="12.0" customHeight="1">
      <c r="P113" s="58"/>
    </row>
    <row r="114" ht="12.0" customHeight="1">
      <c r="P114" s="58"/>
    </row>
    <row r="115" ht="12.0" customHeight="1">
      <c r="P115" s="58"/>
    </row>
    <row r="116" ht="12.0" customHeight="1">
      <c r="P116" s="58"/>
    </row>
    <row r="117" ht="12.0" customHeight="1">
      <c r="P117" s="58"/>
    </row>
    <row r="118" ht="12.0" customHeight="1">
      <c r="P118" s="58"/>
    </row>
    <row r="119" ht="12.0" customHeight="1">
      <c r="P119" s="58"/>
    </row>
    <row r="120" ht="12.0" customHeight="1">
      <c r="P120" s="58"/>
    </row>
    <row r="121" ht="12.0" customHeight="1">
      <c r="P121" s="58"/>
    </row>
    <row r="122" ht="12.0" customHeight="1">
      <c r="P122" s="58"/>
    </row>
    <row r="123" ht="12.0" customHeight="1">
      <c r="P123" s="58"/>
    </row>
    <row r="124" ht="12.0" customHeight="1">
      <c r="P124" s="58"/>
    </row>
    <row r="125" ht="12.0" customHeight="1">
      <c r="P125" s="58"/>
    </row>
    <row r="126" ht="12.0" customHeight="1">
      <c r="P126" s="58"/>
    </row>
    <row r="127" ht="12.0" customHeight="1">
      <c r="P127" s="58"/>
    </row>
    <row r="128" ht="12.0" customHeight="1">
      <c r="P128" s="58"/>
    </row>
    <row r="129" ht="12.0" customHeight="1">
      <c r="P129" s="58"/>
    </row>
    <row r="130" ht="12.0" customHeight="1">
      <c r="P130" s="58"/>
    </row>
    <row r="131" ht="12.0" customHeight="1">
      <c r="P131" s="58"/>
    </row>
    <row r="132" ht="12.0" customHeight="1">
      <c r="P132" s="58"/>
    </row>
    <row r="133" ht="12.0" customHeight="1">
      <c r="P133" s="58"/>
    </row>
    <row r="134" ht="12.0" customHeight="1">
      <c r="P134" s="58"/>
    </row>
    <row r="135" ht="12.0" customHeight="1">
      <c r="P135" s="58"/>
    </row>
    <row r="136" ht="12.0" customHeight="1">
      <c r="P136" s="58"/>
    </row>
    <row r="137" ht="12.0" customHeight="1">
      <c r="P137" s="58"/>
    </row>
    <row r="138" ht="12.0" customHeight="1">
      <c r="P138" s="58"/>
    </row>
    <row r="139" ht="12.0" customHeight="1">
      <c r="P139" s="58"/>
    </row>
    <row r="140" ht="12.0" customHeight="1">
      <c r="P140" s="58"/>
    </row>
    <row r="141" ht="12.0" customHeight="1">
      <c r="P141" s="58"/>
    </row>
    <row r="142" ht="12.0" customHeight="1">
      <c r="P142" s="58"/>
    </row>
    <row r="143" ht="12.0" customHeight="1">
      <c r="P143" s="58"/>
    </row>
    <row r="144" ht="12.0" customHeight="1">
      <c r="P144" s="58"/>
    </row>
    <row r="145" ht="12.0" customHeight="1">
      <c r="P145" s="58"/>
    </row>
    <row r="146" ht="12.0" customHeight="1">
      <c r="P146" s="58"/>
    </row>
    <row r="147" ht="12.0" customHeight="1">
      <c r="P147" s="58"/>
    </row>
    <row r="148" ht="12.0" customHeight="1">
      <c r="P148" s="58"/>
    </row>
    <row r="149" ht="12.0" customHeight="1">
      <c r="P149" s="58"/>
    </row>
    <row r="150" ht="12.0" customHeight="1">
      <c r="P150" s="58"/>
    </row>
    <row r="151" ht="12.0" customHeight="1">
      <c r="P151" s="58"/>
    </row>
    <row r="152" ht="12.0" customHeight="1">
      <c r="P152" s="58"/>
    </row>
    <row r="153" ht="12.0" customHeight="1">
      <c r="P153" s="58"/>
    </row>
    <row r="154" ht="12.0" customHeight="1">
      <c r="P154" s="58"/>
    </row>
    <row r="155" ht="12.0" customHeight="1">
      <c r="P155" s="58"/>
    </row>
    <row r="156" ht="12.0" customHeight="1">
      <c r="P156" s="58"/>
    </row>
    <row r="157" ht="12.0" customHeight="1">
      <c r="P157" s="58"/>
    </row>
    <row r="158" ht="12.0" customHeight="1">
      <c r="P158" s="58"/>
    </row>
    <row r="159" ht="12.0" customHeight="1">
      <c r="P159" s="58"/>
    </row>
    <row r="160" ht="12.0" customHeight="1">
      <c r="P160" s="58"/>
    </row>
    <row r="161" ht="12.0" customHeight="1">
      <c r="P161" s="58"/>
    </row>
    <row r="162" ht="12.0" customHeight="1">
      <c r="P162" s="58"/>
    </row>
    <row r="163" ht="12.0" customHeight="1">
      <c r="P163" s="58"/>
    </row>
    <row r="164" ht="12.0" customHeight="1">
      <c r="P164" s="58"/>
    </row>
    <row r="165" ht="12.0" customHeight="1">
      <c r="P165" s="58"/>
    </row>
    <row r="166" ht="12.0" customHeight="1">
      <c r="P166" s="58"/>
    </row>
    <row r="167" ht="12.0" customHeight="1">
      <c r="P167" s="58"/>
    </row>
    <row r="168" ht="12.0" customHeight="1">
      <c r="P168" s="58"/>
    </row>
    <row r="169" ht="12.0" customHeight="1">
      <c r="P169" s="58"/>
    </row>
    <row r="170" ht="12.0" customHeight="1">
      <c r="P170" s="58"/>
    </row>
    <row r="171" ht="12.0" customHeight="1">
      <c r="P171" s="58"/>
    </row>
    <row r="172" ht="12.0" customHeight="1">
      <c r="P172" s="58"/>
    </row>
    <row r="173" ht="12.0" customHeight="1"/>
    <row r="174" ht="12.0" customHeight="1"/>
    <row r="175" ht="12.0" customHeight="1"/>
    <row r="176" ht="12.0" customHeight="1"/>
    <row r="177" ht="12.0" customHeight="1"/>
    <row r="178" ht="12.0" customHeight="1"/>
    <row r="179" ht="12.0" customHeight="1"/>
    <row r="180" ht="12.0" customHeight="1"/>
    <row r="181" ht="12.0" customHeight="1"/>
    <row r="182" ht="12.0" customHeight="1"/>
    <row r="183" ht="12.0" customHeight="1"/>
    <row r="184" ht="12.0" customHeight="1"/>
    <row r="185" ht="12.0" customHeight="1"/>
    <row r="186" ht="12.0" customHeight="1"/>
    <row r="187" ht="12.0" customHeight="1"/>
    <row r="188" ht="12.0" customHeight="1"/>
    <row r="189" ht="12.0" customHeight="1"/>
    <row r="190" ht="12.0" customHeight="1"/>
    <row r="191" ht="12.0" customHeight="1"/>
    <row r="192" ht="12.0" customHeight="1"/>
    <row r="193" ht="12.0" customHeight="1"/>
    <row r="194" ht="12.0" customHeight="1"/>
    <row r="195" ht="12.0" customHeight="1"/>
    <row r="196" ht="12.0" customHeight="1"/>
    <row r="197" ht="12.0" customHeight="1"/>
    <row r="198" ht="12.0" customHeight="1"/>
    <row r="199" ht="12.0" customHeight="1"/>
    <row r="200" ht="12.0" customHeight="1"/>
    <row r="201" ht="12.0" customHeight="1"/>
    <row r="202" ht="12.0" customHeight="1"/>
    <row r="203" ht="12.0" customHeight="1"/>
    <row r="204" ht="12.0" customHeight="1"/>
    <row r="205" ht="12.0" customHeight="1"/>
    <row r="206" ht="12.0" customHeight="1"/>
    <row r="207" ht="12.0" customHeight="1"/>
    <row r="208" ht="12.0" customHeight="1"/>
    <row r="209" ht="12.0" customHeight="1"/>
    <row r="210" ht="12.0" customHeight="1"/>
    <row r="211" ht="12.0" customHeight="1"/>
    <row r="212" ht="12.0" customHeight="1"/>
    <row r="213" ht="12.0" customHeight="1"/>
    <row r="214" ht="12.0" customHeight="1"/>
    <row r="215" ht="12.0" customHeight="1"/>
    <row r="216" ht="12.0" customHeight="1"/>
    <row r="217" ht="12.0" customHeight="1"/>
    <row r="218" ht="12.0" customHeight="1"/>
    <row r="219" ht="12.0" customHeight="1"/>
    <row r="220" ht="12.0" customHeight="1"/>
    <row r="221" ht="12.0" customHeight="1"/>
    <row r="222" ht="12.0" customHeight="1"/>
    <row r="223" ht="12.0" customHeight="1"/>
    <row r="224" ht="12.0" customHeight="1"/>
    <row r="225" ht="12.0" customHeight="1"/>
    <row r="226" ht="12.0" customHeight="1"/>
    <row r="227" ht="12.0" customHeight="1"/>
    <row r="228" ht="12.0" customHeight="1"/>
    <row r="229" ht="12.0" customHeight="1"/>
    <row r="230" ht="12.0" customHeight="1"/>
    <row r="231" ht="12.0" customHeight="1"/>
    <row r="232" ht="12.0" customHeight="1"/>
    <row r="233" ht="12.0" customHeight="1"/>
    <row r="234" ht="12.0" customHeight="1"/>
    <row r="235" ht="12.0" customHeight="1"/>
    <row r="236" ht="12.0" customHeight="1"/>
    <row r="237" ht="12.0" customHeight="1"/>
    <row r="238" ht="12.0" customHeight="1"/>
    <row r="239" ht="12.0" customHeight="1"/>
    <row r="240" ht="12.0" customHeight="1"/>
    <row r="241" ht="12.0" customHeight="1"/>
    <row r="242" ht="12.0" customHeight="1"/>
    <row r="243" ht="12.0" customHeight="1"/>
    <row r="244" ht="12.0" customHeight="1"/>
    <row r="245" ht="12.0" customHeight="1"/>
    <row r="246" ht="12.0" customHeight="1"/>
    <row r="247" ht="12.0" customHeight="1"/>
    <row r="248" ht="12.0" customHeight="1"/>
    <row r="249" ht="12.0" customHeight="1"/>
    <row r="250" ht="12.0" customHeight="1"/>
    <row r="251" ht="12.0" customHeight="1"/>
    <row r="252" ht="12.0" customHeight="1"/>
    <row r="253" ht="12.0" customHeight="1"/>
    <row r="254" ht="12.0" customHeight="1"/>
    <row r="255" ht="12.0" customHeight="1"/>
    <row r="256" ht="12.0" customHeight="1"/>
    <row r="257" ht="12.0" customHeight="1"/>
    <row r="258" ht="12.0" customHeight="1"/>
    <row r="259" ht="12.0" customHeight="1"/>
    <row r="260" ht="12.0" customHeight="1"/>
    <row r="261" ht="12.0" customHeight="1"/>
    <row r="262" ht="12.0" customHeight="1"/>
    <row r="263" ht="12.0" customHeight="1"/>
    <row r="264" ht="12.0" customHeight="1"/>
    <row r="265" ht="12.0" customHeight="1"/>
    <row r="266" ht="12.0" customHeight="1"/>
    <row r="267" ht="12.0" customHeight="1"/>
    <row r="268" ht="12.0" customHeight="1"/>
    <row r="269" ht="12.0" customHeight="1"/>
    <row r="270" ht="12.0" customHeight="1"/>
    <row r="271" ht="12.0" customHeight="1"/>
    <row r="272" ht="12.0" customHeight="1"/>
    <row r="273" ht="12.0" customHeight="1"/>
    <row r="274" ht="12.0" customHeight="1"/>
    <row r="275" ht="12.0" customHeight="1"/>
    <row r="276" ht="12.0" customHeight="1"/>
    <row r="277" ht="12.0" customHeight="1"/>
    <row r="278" ht="12.0" customHeight="1"/>
    <row r="279" ht="12.0" customHeight="1"/>
    <row r="280" ht="12.0" customHeight="1"/>
    <row r="281" ht="12.0" customHeight="1"/>
    <row r="282" ht="12.0" customHeight="1"/>
    <row r="283" ht="12.0" customHeight="1"/>
    <row r="284" ht="12.0" customHeight="1"/>
    <row r="285" ht="12.0" customHeight="1"/>
    <row r="286" ht="12.0" customHeight="1"/>
    <row r="287" ht="12.0" customHeight="1"/>
    <row r="288" ht="12.0" customHeight="1"/>
    <row r="289" ht="12.0" customHeight="1"/>
    <row r="290" ht="12.0" customHeight="1"/>
    <row r="291" ht="12.0" customHeight="1"/>
    <row r="292" ht="12.0" customHeight="1"/>
    <row r="293" ht="12.0" customHeight="1"/>
    <row r="294" ht="12.0" customHeight="1"/>
    <row r="295" ht="12.0" customHeight="1"/>
    <row r="296" ht="12.0" customHeight="1"/>
    <row r="297" ht="12.0" customHeight="1"/>
    <row r="298" ht="12.0" customHeight="1"/>
    <row r="299" ht="12.0" customHeight="1"/>
    <row r="300" ht="12.0" customHeight="1"/>
    <row r="301" ht="12.0" customHeight="1"/>
    <row r="302" ht="12.0" customHeight="1"/>
    <row r="303" ht="12.0" customHeight="1"/>
    <row r="304" ht="12.0" customHeight="1"/>
    <row r="305" ht="12.0" customHeight="1"/>
    <row r="306" ht="12.0" customHeight="1"/>
    <row r="307" ht="12.0" customHeight="1"/>
    <row r="308" ht="12.0" customHeight="1"/>
    <row r="309" ht="12.0" customHeight="1"/>
    <row r="310" ht="12.0" customHeight="1"/>
    <row r="311" ht="12.0" customHeight="1"/>
    <row r="312" ht="12.0" customHeight="1"/>
    <row r="313" ht="12.0" customHeight="1"/>
    <row r="314" ht="12.0" customHeight="1"/>
    <row r="315" ht="12.0" customHeight="1"/>
    <row r="316" ht="12.0" customHeight="1"/>
    <row r="317" ht="12.0" customHeight="1"/>
    <row r="318" ht="12.0" customHeight="1"/>
    <row r="319" ht="12.0" customHeight="1"/>
    <row r="320" ht="12.0" customHeight="1"/>
    <row r="321" ht="12.0" customHeight="1"/>
    <row r="322" ht="12.0" customHeight="1"/>
    <row r="323" ht="12.0" customHeight="1"/>
    <row r="324" ht="12.0" customHeight="1"/>
    <row r="325" ht="12.0" customHeight="1"/>
    <row r="326" ht="12.0" customHeight="1"/>
    <row r="327" ht="12.0" customHeight="1"/>
    <row r="328" ht="12.0" customHeight="1"/>
    <row r="329" ht="12.0" customHeight="1"/>
    <row r="330" ht="12.0" customHeight="1"/>
    <row r="331" ht="12.0" customHeight="1"/>
    <row r="332" ht="12.0" customHeight="1"/>
    <row r="333" ht="12.0" customHeight="1"/>
    <row r="334" ht="12.0" customHeight="1"/>
    <row r="335" ht="12.0" customHeight="1"/>
    <row r="336" ht="12.0" customHeight="1"/>
    <row r="337" ht="12.0" customHeight="1"/>
    <row r="338" ht="12.0" customHeight="1"/>
    <row r="339" ht="12.0" customHeight="1"/>
    <row r="340" ht="12.0" customHeight="1"/>
    <row r="341" ht="12.0" customHeight="1"/>
    <row r="342" ht="12.0" customHeight="1"/>
    <row r="343" ht="12.0" customHeight="1"/>
    <row r="344" ht="12.0" customHeight="1"/>
    <row r="345" ht="12.0" customHeight="1"/>
    <row r="346" ht="12.0" customHeight="1"/>
    <row r="347" ht="12.0" customHeight="1"/>
    <row r="348" ht="12.0" customHeight="1"/>
    <row r="349" ht="12.0" customHeight="1"/>
    <row r="350" ht="12.0" customHeight="1"/>
    <row r="351" ht="12.0" customHeight="1"/>
    <row r="352" ht="12.0" customHeight="1"/>
    <row r="353" ht="12.0" customHeight="1"/>
    <row r="354" ht="12.0" customHeight="1"/>
    <row r="355" ht="12.0" customHeight="1"/>
    <row r="356" ht="12.0" customHeight="1"/>
    <row r="357" ht="12.0" customHeight="1"/>
    <row r="358" ht="12.0" customHeight="1"/>
    <row r="359" ht="12.0" customHeight="1"/>
    <row r="360" ht="12.0" customHeight="1"/>
    <row r="361" ht="12.0" customHeight="1"/>
    <row r="362" ht="12.0" customHeight="1"/>
    <row r="363" ht="12.0" customHeight="1"/>
    <row r="364" ht="12.0" customHeight="1"/>
    <row r="365" ht="12.0" customHeight="1"/>
    <row r="366" ht="12.0" customHeight="1"/>
    <row r="367" ht="12.0" customHeight="1"/>
    <row r="368" ht="12.0" customHeight="1"/>
    <row r="369" ht="12.0" customHeight="1"/>
    <row r="370" ht="12.0" customHeight="1"/>
    <row r="371" ht="12.0" customHeight="1"/>
    <row r="372" ht="12.0" customHeight="1"/>
    <row r="373" ht="12.0" customHeight="1"/>
    <row r="374" ht="12.0" customHeight="1"/>
    <row r="375" ht="12.0" customHeight="1"/>
    <row r="376" ht="12.0" customHeight="1"/>
    <row r="377" ht="12.0" customHeight="1"/>
    <row r="378" ht="12.0" customHeight="1"/>
    <row r="379" ht="12.0" customHeight="1"/>
    <row r="380" ht="12.0" customHeight="1"/>
    <row r="381" ht="12.0" customHeight="1"/>
    <row r="382" ht="12.0" customHeight="1"/>
    <row r="383" ht="12.0" customHeight="1"/>
    <row r="384" ht="12.0" customHeight="1"/>
    <row r="385" ht="12.0" customHeight="1"/>
    <row r="386" ht="12.0" customHeight="1"/>
    <row r="387" ht="12.0" customHeight="1"/>
    <row r="388" ht="12.0" customHeight="1"/>
    <row r="389" ht="12.0" customHeight="1"/>
    <row r="390" ht="12.0" customHeight="1"/>
    <row r="391" ht="12.0" customHeight="1"/>
    <row r="392" ht="12.0" customHeight="1"/>
    <row r="393" ht="12.0" customHeight="1"/>
    <row r="394" ht="12.0" customHeight="1"/>
    <row r="395" ht="12.0" customHeight="1"/>
    <row r="396" ht="12.0" customHeight="1"/>
    <row r="397" ht="12.0" customHeight="1"/>
    <row r="398" ht="12.0" customHeight="1"/>
    <row r="399" ht="12.0" customHeight="1"/>
    <row r="400" ht="12.0" customHeight="1"/>
    <row r="401" ht="12.0" customHeight="1"/>
    <row r="402" ht="12.0" customHeight="1"/>
    <row r="403" ht="12.0" customHeight="1"/>
    <row r="404" ht="12.0" customHeight="1"/>
    <row r="405" ht="12.0" customHeight="1"/>
    <row r="406" ht="12.0" customHeight="1"/>
    <row r="407" ht="12.0" customHeight="1"/>
    <row r="408" ht="12.0" customHeight="1"/>
    <row r="409" ht="12.0" customHeight="1"/>
    <row r="410" ht="12.0" customHeight="1"/>
    <row r="411" ht="12.0" customHeight="1"/>
    <row r="412" ht="12.0" customHeight="1"/>
    <row r="413" ht="12.0" customHeight="1"/>
    <row r="414" ht="12.0" customHeight="1"/>
    <row r="415" ht="12.0" customHeight="1"/>
    <row r="416" ht="12.0" customHeight="1"/>
    <row r="417" ht="12.0" customHeight="1"/>
    <row r="418" ht="12.0" customHeight="1"/>
    <row r="419" ht="12.0" customHeight="1"/>
    <row r="420" ht="12.0" customHeight="1"/>
    <row r="421" ht="12.0" customHeight="1"/>
    <row r="422" ht="12.0" customHeight="1"/>
    <row r="423" ht="12.0" customHeight="1"/>
    <row r="424" ht="12.0" customHeight="1"/>
    <row r="425" ht="12.0" customHeight="1"/>
    <row r="426" ht="12.0" customHeight="1"/>
    <row r="427" ht="12.0" customHeight="1"/>
    <row r="428" ht="12.0" customHeight="1"/>
    <row r="429" ht="12.0" customHeight="1"/>
    <row r="430" ht="12.0" customHeight="1"/>
    <row r="431" ht="12.0" customHeight="1"/>
    <row r="432" ht="12.0" customHeight="1"/>
    <row r="433" ht="12.0" customHeight="1"/>
    <row r="434" ht="12.0" customHeight="1"/>
    <row r="435" ht="12.0" customHeight="1"/>
    <row r="436" ht="12.0" customHeight="1"/>
    <row r="437" ht="12.0" customHeight="1"/>
    <row r="438" ht="12.0" customHeight="1"/>
    <row r="439" ht="12.0" customHeight="1"/>
    <row r="440" ht="12.0" customHeight="1"/>
    <row r="441" ht="12.0" customHeight="1"/>
    <row r="442" ht="12.0" customHeight="1"/>
    <row r="443" ht="12.0" customHeight="1"/>
    <row r="444" ht="12.0" customHeight="1"/>
    <row r="445" ht="12.0" customHeight="1"/>
    <row r="446" ht="12.0" customHeight="1"/>
    <row r="447" ht="12.0" customHeight="1"/>
    <row r="448" ht="12.0" customHeight="1"/>
    <row r="449" ht="12.0" customHeight="1"/>
    <row r="450" ht="12.0" customHeight="1"/>
    <row r="451" ht="12.0" customHeight="1"/>
    <row r="452" ht="12.0" customHeight="1"/>
    <row r="453" ht="12.0" customHeight="1"/>
    <row r="454" ht="12.0" customHeight="1"/>
    <row r="455" ht="12.0" customHeight="1"/>
    <row r="456" ht="12.0" customHeight="1"/>
    <row r="457" ht="12.0" customHeight="1"/>
    <row r="458" ht="12.0" customHeight="1"/>
    <row r="459" ht="12.0" customHeight="1"/>
    <row r="460" ht="12.0" customHeight="1"/>
    <row r="461" ht="12.0" customHeight="1"/>
    <row r="462" ht="12.0" customHeight="1"/>
    <row r="463" ht="12.0" customHeight="1"/>
    <row r="464" ht="12.0" customHeight="1"/>
    <row r="465" ht="12.0" customHeight="1"/>
    <row r="466" ht="12.0" customHeight="1"/>
    <row r="467" ht="12.0" customHeight="1"/>
    <row r="468" ht="12.0" customHeight="1"/>
    <row r="469" ht="12.0" customHeight="1"/>
    <row r="470" ht="12.0" customHeight="1"/>
    <row r="471" ht="12.0" customHeight="1"/>
    <row r="472" ht="12.0" customHeight="1"/>
    <row r="473" ht="12.0" customHeight="1"/>
    <row r="474" ht="12.0" customHeight="1"/>
    <row r="475" ht="12.0" customHeight="1"/>
    <row r="476" ht="12.0" customHeight="1"/>
    <row r="477" ht="12.0" customHeight="1"/>
    <row r="478" ht="12.0" customHeight="1"/>
    <row r="479" ht="12.0" customHeight="1"/>
    <row r="480" ht="12.0" customHeight="1"/>
    <row r="481" ht="12.0" customHeight="1"/>
    <row r="482" ht="12.0" customHeight="1"/>
    <row r="483" ht="12.0" customHeight="1"/>
    <row r="484" ht="12.0" customHeight="1"/>
    <row r="485" ht="12.0" customHeight="1"/>
    <row r="486" ht="12.0" customHeight="1"/>
    <row r="487" ht="12.0" customHeight="1"/>
    <row r="488" ht="12.0" customHeight="1"/>
    <row r="489" ht="12.0" customHeight="1"/>
    <row r="490" ht="12.0" customHeight="1"/>
    <row r="491" ht="12.0" customHeight="1"/>
    <row r="492" ht="12.0" customHeight="1"/>
    <row r="493" ht="12.0" customHeight="1"/>
    <row r="494" ht="12.0" customHeight="1"/>
    <row r="495" ht="12.0" customHeight="1"/>
    <row r="496" ht="12.0" customHeight="1"/>
    <row r="497" ht="12.0" customHeight="1"/>
    <row r="498" ht="12.0" customHeight="1"/>
    <row r="499" ht="12.0" customHeight="1"/>
    <row r="500" ht="12.0" customHeight="1"/>
    <row r="501" ht="12.0" customHeight="1"/>
    <row r="502" ht="12.0" customHeight="1"/>
    <row r="503" ht="12.0" customHeight="1"/>
    <row r="504" ht="12.0" customHeight="1"/>
    <row r="505" ht="12.0" customHeight="1"/>
    <row r="506" ht="12.0" customHeight="1"/>
    <row r="507" ht="12.0" customHeight="1"/>
    <row r="508" ht="12.0" customHeight="1"/>
    <row r="509" ht="12.0" customHeight="1"/>
    <row r="510" ht="12.0" customHeight="1"/>
    <row r="511" ht="12.0" customHeight="1"/>
    <row r="512" ht="12.0" customHeight="1"/>
    <row r="513" ht="12.0" customHeight="1"/>
    <row r="514" ht="12.0" customHeight="1"/>
    <row r="515" ht="12.0" customHeight="1"/>
    <row r="516" ht="12.0" customHeight="1"/>
    <row r="517" ht="12.0" customHeight="1"/>
    <row r="518" ht="12.0" customHeight="1"/>
    <row r="519" ht="12.0" customHeight="1"/>
    <row r="520" ht="12.0" customHeight="1"/>
    <row r="521" ht="12.0" customHeight="1"/>
    <row r="522" ht="12.0" customHeight="1"/>
    <row r="523" ht="12.0" customHeight="1"/>
    <row r="524" ht="12.0" customHeight="1"/>
    <row r="525" ht="12.0" customHeight="1"/>
    <row r="526" ht="12.0" customHeight="1"/>
    <row r="527" ht="12.0" customHeight="1"/>
    <row r="528" ht="12.0" customHeight="1"/>
    <row r="529" ht="12.0" customHeight="1"/>
    <row r="530" ht="12.0" customHeight="1"/>
    <row r="531" ht="12.0" customHeight="1"/>
    <row r="532" ht="12.0" customHeight="1"/>
    <row r="533" ht="12.0" customHeight="1"/>
    <row r="534" ht="12.0" customHeight="1"/>
    <row r="535" ht="12.0" customHeight="1"/>
    <row r="536" ht="12.0" customHeight="1"/>
    <row r="537" ht="12.0" customHeight="1"/>
    <row r="538" ht="12.0" customHeight="1"/>
    <row r="539" ht="12.0" customHeight="1"/>
    <row r="540" ht="12.0" customHeight="1"/>
    <row r="541" ht="12.0" customHeight="1"/>
    <row r="542" ht="12.0" customHeight="1"/>
    <row r="543" ht="12.0" customHeight="1"/>
    <row r="544" ht="12.0" customHeight="1"/>
    <row r="545" ht="12.0" customHeight="1"/>
    <row r="546" ht="12.0" customHeight="1"/>
    <row r="547" ht="12.0" customHeight="1"/>
    <row r="548" ht="12.0" customHeight="1"/>
    <row r="549" ht="12.0" customHeight="1"/>
    <row r="550" ht="12.0" customHeight="1"/>
    <row r="551" ht="12.0" customHeight="1"/>
    <row r="552" ht="12.0" customHeight="1"/>
    <row r="553" ht="12.0" customHeight="1"/>
    <row r="554" ht="12.0" customHeight="1"/>
    <row r="555" ht="12.0" customHeight="1"/>
    <row r="556" ht="12.0" customHeight="1"/>
    <row r="557" ht="12.0" customHeight="1"/>
    <row r="558" ht="12.0" customHeight="1"/>
    <row r="559" ht="12.0" customHeight="1"/>
    <row r="560" ht="12.0" customHeight="1"/>
    <row r="561" ht="12.0" customHeight="1"/>
    <row r="562" ht="12.0" customHeight="1"/>
    <row r="563" ht="12.0" customHeight="1"/>
    <row r="564" ht="12.0" customHeight="1"/>
    <row r="565" ht="12.0" customHeight="1"/>
    <row r="566" ht="12.0" customHeight="1"/>
    <row r="567" ht="12.0" customHeight="1"/>
    <row r="568" ht="12.0" customHeight="1"/>
    <row r="569" ht="12.0" customHeight="1"/>
    <row r="570" ht="12.0" customHeight="1"/>
    <row r="571" ht="12.0" customHeight="1"/>
    <row r="572" ht="12.0" customHeight="1"/>
    <row r="573" ht="12.0" customHeight="1"/>
    <row r="574" ht="12.0" customHeight="1"/>
    <row r="575" ht="12.0" customHeight="1"/>
    <row r="576" ht="12.0" customHeight="1"/>
    <row r="577" ht="12.0" customHeight="1"/>
    <row r="578" ht="12.0" customHeight="1"/>
    <row r="579" ht="12.0" customHeight="1"/>
    <row r="580" ht="12.0" customHeight="1"/>
    <row r="581" ht="12.0" customHeight="1"/>
    <row r="582" ht="12.0" customHeight="1"/>
    <row r="583" ht="12.0" customHeight="1"/>
    <row r="584" ht="12.0" customHeight="1"/>
    <row r="585" ht="12.0" customHeight="1"/>
    <row r="586" ht="12.0" customHeight="1"/>
    <row r="587" ht="12.0" customHeight="1"/>
    <row r="588" ht="12.0" customHeight="1"/>
    <row r="589" ht="12.0" customHeight="1"/>
    <row r="590" ht="12.0" customHeight="1"/>
    <row r="591" ht="12.0" customHeight="1"/>
    <row r="592" ht="12.0" customHeight="1"/>
    <row r="593" ht="12.0" customHeight="1"/>
    <row r="594" ht="12.0" customHeight="1"/>
    <row r="595" ht="12.0" customHeight="1"/>
    <row r="596" ht="12.0" customHeight="1"/>
    <row r="597" ht="12.0" customHeight="1"/>
    <row r="598" ht="12.0" customHeight="1"/>
    <row r="599" ht="12.0" customHeight="1"/>
    <row r="600" ht="12.0" customHeight="1"/>
    <row r="601" ht="12.0" customHeight="1"/>
    <row r="602" ht="12.0" customHeight="1"/>
    <row r="603" ht="12.0" customHeight="1"/>
    <row r="604" ht="12.0" customHeight="1"/>
    <row r="605" ht="12.0" customHeight="1"/>
    <row r="606" ht="12.0" customHeight="1"/>
    <row r="607" ht="12.0" customHeight="1"/>
    <row r="608" ht="12.0" customHeight="1"/>
    <row r="609" ht="12.0" customHeight="1"/>
    <row r="610" ht="12.0" customHeight="1"/>
    <row r="611" ht="12.0" customHeight="1"/>
    <row r="612" ht="12.0" customHeight="1"/>
    <row r="613" ht="12.0" customHeight="1"/>
    <row r="614" ht="12.0" customHeight="1"/>
    <row r="615" ht="12.0" customHeight="1"/>
    <row r="616" ht="12.0" customHeight="1"/>
    <row r="617" ht="12.0" customHeight="1"/>
    <row r="618" ht="12.0" customHeight="1"/>
    <row r="619" ht="12.0" customHeight="1"/>
    <row r="620" ht="12.0" customHeight="1"/>
    <row r="621" ht="12.0" customHeight="1"/>
    <row r="622" ht="12.0" customHeight="1"/>
    <row r="623" ht="12.0" customHeight="1"/>
    <row r="624" ht="12.0" customHeight="1"/>
    <row r="625" ht="12.0" customHeight="1"/>
    <row r="626" ht="12.0" customHeight="1"/>
    <row r="627" ht="12.0" customHeight="1"/>
    <row r="628" ht="12.0" customHeight="1"/>
    <row r="629" ht="12.0" customHeight="1"/>
    <row r="630" ht="12.0" customHeight="1"/>
    <row r="631" ht="12.0" customHeight="1"/>
    <row r="632" ht="12.0" customHeight="1"/>
    <row r="633" ht="12.0" customHeight="1"/>
    <row r="634" ht="12.0" customHeight="1"/>
    <row r="635" ht="12.0" customHeight="1"/>
    <row r="636" ht="12.0" customHeight="1"/>
    <row r="637" ht="12.0" customHeight="1"/>
    <row r="638" ht="12.0" customHeight="1"/>
    <row r="639" ht="12.0" customHeight="1"/>
    <row r="640" ht="12.0" customHeight="1"/>
    <row r="641" ht="12.0" customHeight="1"/>
    <row r="642" ht="12.0" customHeight="1"/>
    <row r="643" ht="12.0" customHeight="1"/>
    <row r="644" ht="12.0" customHeight="1"/>
    <row r="645" ht="12.0" customHeight="1"/>
    <row r="646" ht="12.0" customHeight="1"/>
    <row r="647" ht="12.0" customHeight="1"/>
    <row r="648" ht="12.0" customHeight="1"/>
    <row r="649" ht="12.0" customHeight="1"/>
    <row r="650" ht="12.0" customHeight="1"/>
    <row r="651" ht="12.0" customHeight="1"/>
    <row r="652" ht="12.0" customHeight="1"/>
    <row r="653" ht="12.0" customHeight="1"/>
    <row r="654" ht="12.0" customHeight="1"/>
    <row r="655" ht="12.0" customHeight="1"/>
    <row r="656" ht="12.0" customHeight="1"/>
    <row r="657" ht="12.0" customHeight="1"/>
    <row r="658" ht="12.0" customHeight="1"/>
    <row r="659" ht="12.0" customHeight="1"/>
    <row r="660" ht="12.0" customHeight="1"/>
    <row r="661" ht="12.0" customHeight="1"/>
    <row r="662" ht="12.0" customHeight="1"/>
    <row r="663" ht="12.0" customHeight="1"/>
    <row r="664" ht="12.0" customHeight="1"/>
    <row r="665" ht="12.0" customHeight="1"/>
    <row r="666" ht="12.0" customHeight="1"/>
    <row r="667" ht="12.0" customHeight="1"/>
    <row r="668" ht="12.0" customHeight="1"/>
    <row r="669" ht="12.0" customHeight="1"/>
    <row r="670" ht="12.0" customHeight="1"/>
    <row r="671" ht="12.0" customHeight="1"/>
    <row r="672" ht="12.0" customHeight="1"/>
    <row r="673" ht="12.0" customHeight="1"/>
    <row r="674" ht="12.0" customHeight="1"/>
    <row r="675" ht="12.0" customHeight="1"/>
    <row r="676" ht="12.0" customHeight="1"/>
    <row r="677" ht="12.0" customHeight="1"/>
    <row r="678" ht="12.0" customHeight="1"/>
    <row r="679" ht="12.0" customHeight="1"/>
    <row r="680" ht="12.0" customHeight="1"/>
    <row r="681" ht="12.0" customHeight="1"/>
    <row r="682" ht="12.0" customHeight="1"/>
    <row r="683" ht="12.0" customHeight="1"/>
    <row r="684" ht="12.0" customHeight="1"/>
    <row r="685" ht="12.0" customHeight="1"/>
    <row r="686" ht="12.0" customHeight="1"/>
    <row r="687" ht="12.0" customHeight="1"/>
    <row r="688" ht="12.0" customHeight="1"/>
    <row r="689" ht="12.0" customHeight="1"/>
    <row r="690" ht="12.0" customHeight="1"/>
    <row r="691" ht="12.0" customHeight="1"/>
    <row r="692" ht="12.0" customHeight="1"/>
    <row r="693" ht="12.0" customHeight="1"/>
    <row r="694" ht="12.0" customHeight="1"/>
    <row r="695" ht="12.0" customHeight="1"/>
    <row r="696" ht="12.0" customHeight="1"/>
    <row r="697" ht="12.0" customHeight="1"/>
    <row r="698" ht="12.0" customHeight="1"/>
    <row r="699" ht="12.0" customHeight="1"/>
    <row r="700" ht="12.0" customHeight="1"/>
    <row r="701" ht="12.0" customHeight="1"/>
    <row r="702" ht="12.0" customHeight="1"/>
    <row r="703" ht="12.0" customHeight="1"/>
    <row r="704" ht="12.0" customHeight="1"/>
    <row r="705" ht="12.0" customHeight="1"/>
    <row r="706" ht="12.0" customHeight="1"/>
    <row r="707" ht="12.0" customHeight="1"/>
    <row r="708" ht="12.0" customHeight="1"/>
    <row r="709" ht="12.0" customHeight="1"/>
    <row r="710" ht="12.0" customHeight="1"/>
    <row r="711" ht="12.0" customHeight="1"/>
    <row r="712" ht="12.0" customHeight="1"/>
    <row r="713" ht="12.0" customHeight="1"/>
    <row r="714" ht="12.0" customHeight="1"/>
    <row r="715" ht="12.0" customHeight="1"/>
    <row r="716" ht="12.0" customHeight="1"/>
    <row r="717" ht="12.0" customHeight="1"/>
    <row r="718" ht="12.0" customHeight="1"/>
    <row r="719" ht="12.0" customHeight="1"/>
    <row r="720" ht="12.0" customHeight="1"/>
    <row r="721" ht="12.0" customHeight="1"/>
    <row r="722" ht="12.0" customHeight="1"/>
    <row r="723" ht="12.0" customHeight="1"/>
    <row r="724" ht="12.0" customHeight="1"/>
    <row r="725" ht="12.0" customHeight="1"/>
    <row r="726" ht="12.0" customHeight="1"/>
    <row r="727" ht="12.0" customHeight="1"/>
    <row r="728" ht="12.0" customHeight="1"/>
    <row r="729" ht="12.0" customHeight="1"/>
    <row r="730" ht="12.0" customHeight="1"/>
    <row r="731" ht="12.0" customHeight="1"/>
    <row r="732" ht="12.0" customHeight="1"/>
    <row r="733" ht="12.0" customHeight="1"/>
    <row r="734" ht="12.0" customHeight="1"/>
    <row r="735" ht="12.0" customHeight="1"/>
    <row r="736" ht="12.0" customHeight="1"/>
    <row r="737" ht="12.0" customHeight="1"/>
    <row r="738" ht="12.0" customHeight="1"/>
    <row r="739" ht="12.0" customHeight="1"/>
    <row r="740" ht="12.0" customHeight="1"/>
    <row r="741" ht="12.0" customHeight="1"/>
    <row r="742" ht="12.0" customHeight="1"/>
    <row r="743" ht="12.0" customHeight="1"/>
    <row r="744" ht="12.0" customHeight="1"/>
    <row r="745" ht="12.0" customHeight="1"/>
    <row r="746" ht="12.0" customHeight="1"/>
    <row r="747" ht="12.0" customHeight="1"/>
    <row r="748" ht="12.0" customHeight="1"/>
    <row r="749" ht="12.0" customHeight="1"/>
    <row r="750" ht="12.0" customHeight="1"/>
    <row r="751" ht="12.0" customHeight="1"/>
    <row r="752" ht="12.0" customHeight="1"/>
    <row r="753" ht="12.0" customHeight="1"/>
    <row r="754" ht="12.0" customHeight="1"/>
    <row r="755" ht="12.0" customHeight="1"/>
    <row r="756" ht="12.0" customHeight="1"/>
    <row r="757" ht="12.0" customHeight="1"/>
    <row r="758" ht="12.0" customHeight="1"/>
    <row r="759" ht="12.0" customHeight="1"/>
    <row r="760" ht="12.0" customHeight="1"/>
    <row r="761" ht="12.0" customHeight="1"/>
    <row r="762" ht="12.0" customHeight="1"/>
    <row r="763" ht="12.0" customHeight="1"/>
    <row r="764" ht="12.0" customHeight="1"/>
    <row r="765" ht="12.0" customHeight="1"/>
    <row r="766" ht="12.0" customHeight="1"/>
    <row r="767" ht="12.0" customHeight="1"/>
    <row r="768" ht="12.0" customHeight="1"/>
    <row r="769" ht="12.0" customHeight="1"/>
    <row r="770" ht="12.0" customHeight="1"/>
    <row r="771" ht="12.0" customHeight="1"/>
    <row r="772" ht="12.0" customHeight="1"/>
    <row r="773" ht="12.0" customHeight="1"/>
    <row r="774" ht="12.0" customHeight="1"/>
    <row r="775" ht="12.0" customHeight="1"/>
    <row r="776" ht="12.0" customHeight="1"/>
    <row r="777" ht="12.0" customHeight="1"/>
    <row r="778" ht="12.0" customHeight="1"/>
    <row r="779" ht="12.0" customHeight="1"/>
    <row r="780" ht="12.0" customHeight="1"/>
    <row r="781" ht="12.0" customHeight="1"/>
    <row r="782" ht="12.0" customHeight="1"/>
    <row r="783" ht="12.0" customHeight="1"/>
    <row r="784" ht="12.0" customHeight="1"/>
    <row r="785" ht="12.0" customHeight="1"/>
    <row r="786" ht="12.0" customHeight="1"/>
    <row r="787" ht="12.0" customHeight="1"/>
    <row r="788" ht="12.0" customHeight="1"/>
    <row r="789" ht="12.0" customHeight="1"/>
    <row r="790" ht="12.0" customHeight="1"/>
    <row r="791" ht="12.0" customHeight="1"/>
    <row r="792" ht="12.0" customHeight="1"/>
    <row r="793" ht="12.0" customHeight="1"/>
    <row r="794" ht="12.0" customHeight="1"/>
    <row r="795" ht="12.0" customHeight="1"/>
    <row r="796" ht="12.0" customHeight="1"/>
    <row r="797" ht="12.0" customHeight="1"/>
    <row r="798" ht="12.0" customHeight="1"/>
    <row r="799" ht="12.0" customHeight="1"/>
    <row r="800" ht="12.0" customHeight="1"/>
    <row r="801" ht="12.0" customHeight="1"/>
    <row r="802" ht="12.0" customHeight="1"/>
    <row r="803" ht="12.0" customHeight="1"/>
    <row r="804" ht="12.0" customHeight="1"/>
    <row r="805" ht="12.0" customHeight="1"/>
    <row r="806" ht="12.0" customHeight="1"/>
    <row r="807" ht="12.0" customHeight="1"/>
    <row r="808" ht="12.0" customHeight="1"/>
    <row r="809" ht="12.0" customHeight="1"/>
    <row r="810" ht="12.0" customHeight="1"/>
    <row r="811" ht="12.0" customHeight="1"/>
    <row r="812" ht="12.0" customHeight="1"/>
    <row r="813" ht="12.0" customHeight="1"/>
    <row r="814" ht="12.0" customHeight="1"/>
    <row r="815" ht="12.0" customHeight="1"/>
    <row r="816" ht="12.0" customHeight="1"/>
    <row r="817" ht="12.0" customHeight="1"/>
    <row r="818" ht="12.0" customHeight="1"/>
    <row r="819" ht="12.0" customHeight="1"/>
    <row r="820" ht="12.0" customHeight="1"/>
    <row r="821" ht="12.0" customHeight="1"/>
    <row r="822" ht="12.0" customHeight="1"/>
    <row r="823" ht="12.0" customHeight="1"/>
    <row r="824" ht="12.0" customHeight="1"/>
    <row r="825" ht="12.0" customHeight="1"/>
    <row r="826" ht="12.0" customHeight="1"/>
    <row r="827" ht="12.0" customHeight="1"/>
    <row r="828" ht="12.0" customHeight="1"/>
    <row r="829" ht="12.0" customHeight="1"/>
    <row r="830" ht="12.0" customHeight="1"/>
    <row r="831" ht="12.0" customHeight="1"/>
    <row r="832" ht="12.0" customHeight="1"/>
    <row r="833" ht="12.0" customHeight="1"/>
    <row r="834" ht="12.0" customHeight="1"/>
    <row r="835" ht="12.0" customHeight="1"/>
    <row r="836" ht="12.0" customHeight="1"/>
    <row r="837" ht="12.0" customHeight="1"/>
    <row r="838" ht="12.0" customHeight="1"/>
    <row r="839" ht="12.0" customHeight="1"/>
    <row r="840" ht="12.0" customHeight="1"/>
    <row r="841" ht="12.0" customHeight="1"/>
    <row r="842" ht="12.0" customHeight="1"/>
    <row r="843" ht="12.0" customHeight="1"/>
    <row r="844" ht="12.0" customHeight="1"/>
    <row r="845" ht="12.0" customHeight="1"/>
    <row r="846" ht="12.0" customHeight="1"/>
    <row r="847" ht="12.0" customHeight="1"/>
    <row r="848" ht="12.0" customHeight="1"/>
    <row r="849" ht="12.0" customHeight="1"/>
    <row r="850" ht="12.0" customHeight="1"/>
    <row r="851" ht="12.0" customHeight="1"/>
    <row r="852" ht="12.0" customHeight="1"/>
    <row r="853" ht="12.0" customHeight="1"/>
    <row r="854" ht="12.0" customHeight="1"/>
    <row r="855" ht="12.0" customHeight="1"/>
    <row r="856" ht="12.0" customHeight="1"/>
    <row r="857" ht="12.0" customHeight="1"/>
    <row r="858" ht="12.0" customHeight="1"/>
    <row r="859" ht="12.0" customHeight="1"/>
    <row r="860" ht="12.0" customHeight="1"/>
    <row r="861" ht="12.0" customHeight="1"/>
    <row r="862" ht="12.0" customHeight="1"/>
    <row r="863" ht="12.0" customHeight="1"/>
    <row r="864" ht="12.0" customHeight="1"/>
    <row r="865" ht="12.0" customHeight="1"/>
    <row r="866" ht="12.0" customHeight="1"/>
    <row r="867" ht="12.0" customHeight="1"/>
    <row r="868" ht="12.0" customHeight="1"/>
    <row r="869" ht="12.0" customHeight="1"/>
    <row r="870" ht="12.0" customHeight="1"/>
    <row r="871" ht="12.0" customHeight="1"/>
    <row r="872" ht="12.0" customHeight="1"/>
    <row r="873" ht="12.0" customHeight="1"/>
    <row r="874" ht="12.0" customHeight="1"/>
    <row r="875" ht="12.0" customHeight="1"/>
    <row r="876" ht="12.0" customHeight="1"/>
    <row r="877" ht="12.0" customHeight="1"/>
    <row r="878" ht="12.0" customHeight="1"/>
    <row r="879" ht="12.0" customHeight="1"/>
    <row r="880" ht="12.0" customHeight="1"/>
    <row r="881" ht="12.0" customHeight="1"/>
    <row r="882" ht="12.0" customHeight="1"/>
    <row r="883" ht="12.0" customHeight="1"/>
    <row r="884" ht="12.0" customHeight="1"/>
    <row r="885" ht="12.0" customHeight="1"/>
    <row r="886" ht="12.0" customHeight="1"/>
    <row r="887" ht="12.0" customHeight="1"/>
    <row r="888" ht="12.0" customHeight="1"/>
    <row r="889" ht="12.0" customHeight="1"/>
    <row r="890" ht="12.0" customHeight="1"/>
    <row r="891" ht="12.0" customHeight="1"/>
    <row r="892" ht="12.0" customHeight="1"/>
    <row r="893" ht="12.0" customHeight="1"/>
    <row r="894" ht="12.0" customHeight="1"/>
    <row r="895" ht="12.0" customHeight="1"/>
    <row r="896" ht="12.0" customHeight="1"/>
    <row r="897" ht="12.0" customHeight="1"/>
    <row r="898" ht="12.0" customHeight="1"/>
    <row r="899" ht="12.0" customHeight="1"/>
    <row r="900" ht="12.0" customHeight="1"/>
    <row r="901" ht="12.0" customHeight="1"/>
    <row r="902" ht="12.0" customHeight="1"/>
    <row r="903" ht="12.0" customHeight="1"/>
    <row r="904" ht="12.0" customHeight="1"/>
    <row r="905" ht="12.0" customHeight="1"/>
    <row r="906" ht="12.0" customHeight="1"/>
    <row r="907" ht="12.0" customHeight="1"/>
    <row r="908" ht="12.0" customHeight="1"/>
    <row r="909" ht="12.0" customHeight="1"/>
    <row r="910" ht="12.0" customHeight="1"/>
    <row r="911" ht="12.0" customHeight="1"/>
    <row r="912" ht="12.0" customHeight="1"/>
    <row r="913" ht="12.0" customHeight="1"/>
    <row r="914" ht="12.0" customHeight="1"/>
    <row r="915" ht="12.0" customHeight="1"/>
    <row r="916" ht="12.0" customHeight="1"/>
    <row r="917" ht="12.0" customHeight="1"/>
    <row r="918" ht="12.0" customHeight="1"/>
    <row r="919" ht="12.0" customHeight="1"/>
    <row r="920" ht="12.0" customHeight="1"/>
    <row r="921" ht="12.0" customHeight="1"/>
    <row r="922" ht="12.0" customHeight="1"/>
    <row r="923" ht="12.0" customHeight="1"/>
    <row r="924" ht="12.0" customHeight="1"/>
    <row r="925" ht="12.0" customHeight="1"/>
    <row r="926" ht="12.0" customHeight="1"/>
    <row r="927" ht="12.0" customHeight="1"/>
    <row r="928" ht="12.0" customHeight="1"/>
    <row r="929" ht="12.0" customHeight="1"/>
    <row r="930" ht="12.0" customHeight="1"/>
    <row r="931" ht="12.0" customHeight="1"/>
    <row r="932" ht="12.0" customHeight="1"/>
    <row r="933" ht="12.0" customHeight="1"/>
    <row r="934" ht="12.0" customHeight="1"/>
    <row r="935" ht="12.0" customHeight="1"/>
    <row r="936" ht="12.0" customHeight="1"/>
    <row r="937" ht="12.0" customHeight="1"/>
    <row r="938" ht="12.0" customHeight="1"/>
    <row r="939" ht="12.0" customHeight="1"/>
    <row r="940" ht="12.0" customHeight="1"/>
    <row r="941" ht="12.0" customHeight="1"/>
    <row r="942" ht="12.0" customHeight="1"/>
    <row r="943" ht="12.0" customHeight="1"/>
    <row r="944" ht="12.0" customHeight="1"/>
    <row r="945" ht="12.0" customHeight="1"/>
    <row r="946" ht="12.0" customHeight="1"/>
    <row r="947" ht="12.0" customHeight="1"/>
    <row r="948" ht="12.0" customHeight="1"/>
    <row r="949" ht="12.0" customHeight="1"/>
    <row r="950" ht="12.0" customHeight="1"/>
    <row r="951" ht="12.0" customHeight="1"/>
    <row r="952" ht="12.0" customHeight="1"/>
    <row r="953" ht="12.0" customHeight="1"/>
    <row r="954" ht="12.0" customHeight="1"/>
    <row r="955" ht="12.0" customHeight="1"/>
    <row r="956" ht="12.0" customHeight="1"/>
    <row r="957" ht="12.0" customHeight="1"/>
    <row r="958" ht="12.0" customHeight="1"/>
    <row r="959" ht="12.0" customHeight="1"/>
    <row r="960" ht="12.0" customHeight="1"/>
    <row r="961" ht="12.0" customHeight="1"/>
    <row r="962" ht="12.0" customHeight="1"/>
    <row r="963" ht="12.0" customHeight="1"/>
    <row r="964" ht="12.0" customHeight="1"/>
    <row r="965" ht="12.0" customHeight="1"/>
    <row r="966" ht="12.0" customHeight="1"/>
    <row r="967" ht="12.0" customHeight="1"/>
    <row r="968" ht="12.0" customHeight="1"/>
    <row r="969" ht="12.0" customHeight="1"/>
    <row r="970" ht="12.0" customHeight="1"/>
    <row r="971" ht="12.0" customHeight="1"/>
    <row r="972" ht="12.0" customHeight="1"/>
    <row r="973" ht="12.0" customHeight="1"/>
    <row r="974" ht="12.0" customHeight="1"/>
    <row r="975" ht="12.0" customHeight="1"/>
    <row r="976" ht="12.0" customHeight="1"/>
    <row r="977" ht="12.0" customHeight="1"/>
    <row r="978" ht="12.0" customHeight="1"/>
    <row r="979" ht="12.0" customHeight="1"/>
    <row r="980" ht="12.0" customHeight="1"/>
    <row r="981" ht="12.0" customHeight="1"/>
    <row r="982" ht="12.0" customHeight="1"/>
    <row r="983" ht="12.0" customHeight="1"/>
    <row r="984" ht="12.0" customHeight="1"/>
    <row r="985" ht="12.0" customHeight="1"/>
    <row r="986" ht="12.0" customHeight="1"/>
    <row r="987" ht="12.0" customHeight="1"/>
    <row r="988" ht="12.0" customHeight="1"/>
    <row r="989" ht="12.0" customHeight="1"/>
    <row r="990" ht="12.0" customHeight="1"/>
    <row r="991" ht="12.0" customHeight="1"/>
    <row r="992" ht="12.0" customHeight="1"/>
    <row r="993" ht="12.0" customHeight="1"/>
    <row r="994" ht="12.0" customHeight="1"/>
    <row r="995" ht="12.0" customHeight="1"/>
    <row r="996" ht="12.0" customHeight="1"/>
    <row r="997" ht="12.0" customHeight="1"/>
    <row r="998" ht="12.0" customHeight="1"/>
    <row r="999" ht="12.0" customHeight="1"/>
    <row r="1000" ht="12.0" customHeight="1"/>
  </sheetData>
  <printOptions/>
  <pageMargins bottom="0.75" footer="0.0" header="0.0" left="0.7" right="0.7" top="0.75"/>
  <pageSetup orientation="portrait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26" width="10.5"/>
  </cols>
  <sheetData>
    <row r="1" ht="12.75" customHeight="1"/>
    <row r="2" ht="12.75" customHeight="1">
      <c r="A2" s="35" t="s">
        <v>30</v>
      </c>
      <c r="B2" s="36" t="s">
        <v>31</v>
      </c>
      <c r="C2" s="36" t="s">
        <v>32</v>
      </c>
      <c r="D2" s="36" t="s">
        <v>33</v>
      </c>
      <c r="E2" s="36" t="s">
        <v>34</v>
      </c>
      <c r="F2" s="36" t="s">
        <v>35</v>
      </c>
      <c r="G2" s="36" t="s">
        <v>36</v>
      </c>
      <c r="H2" s="36" t="s">
        <v>37</v>
      </c>
      <c r="I2" s="36" t="s">
        <v>38</v>
      </c>
      <c r="J2" s="36" t="s">
        <v>39</v>
      </c>
      <c r="K2" s="36" t="s">
        <v>40</v>
      </c>
      <c r="L2" s="36" t="s">
        <v>41</v>
      </c>
      <c r="M2" s="36" t="s">
        <v>42</v>
      </c>
      <c r="N2" s="36" t="s">
        <v>43</v>
      </c>
    </row>
    <row r="3" ht="12.75" customHeight="1">
      <c r="A3" s="40" t="s">
        <v>45</v>
      </c>
      <c r="B3" s="41">
        <v>70.0</v>
      </c>
      <c r="C3" s="41">
        <v>80.0</v>
      </c>
      <c r="D3" s="41">
        <v>100.0</v>
      </c>
      <c r="E3" s="41">
        <v>80.0</v>
      </c>
      <c r="F3" s="41">
        <v>80.0</v>
      </c>
      <c r="G3" s="41">
        <v>80.0</v>
      </c>
      <c r="H3" s="41">
        <v>90.0</v>
      </c>
      <c r="I3" s="41">
        <v>80.0</v>
      </c>
      <c r="J3" s="41">
        <v>100.0</v>
      </c>
      <c r="K3" s="41">
        <v>110.0</v>
      </c>
      <c r="L3" s="41">
        <v>80.0</v>
      </c>
      <c r="M3" s="41">
        <v>50.0</v>
      </c>
      <c r="N3" s="41">
        <v>1000.0</v>
      </c>
    </row>
    <row r="4" ht="12.75" customHeight="1">
      <c r="A4" s="40" t="s">
        <v>46</v>
      </c>
      <c r="B4" s="41">
        <v>14.000000000000002</v>
      </c>
      <c r="C4" s="41">
        <v>16.0</v>
      </c>
      <c r="D4" s="41">
        <v>20.0</v>
      </c>
      <c r="E4" s="41">
        <v>16.0</v>
      </c>
      <c r="F4" s="41">
        <v>16.0</v>
      </c>
      <c r="G4" s="41">
        <v>16.0</v>
      </c>
      <c r="H4" s="41">
        <v>18.0</v>
      </c>
      <c r="I4" s="41">
        <v>16.0</v>
      </c>
      <c r="J4" s="41">
        <v>20.0</v>
      </c>
      <c r="K4" s="41">
        <v>22.0</v>
      </c>
      <c r="L4" s="41">
        <v>16.0</v>
      </c>
      <c r="M4" s="41">
        <v>10.0</v>
      </c>
      <c r="N4" s="41">
        <v>200.0</v>
      </c>
    </row>
    <row r="5" ht="12.75" customHeight="1">
      <c r="A5" s="40" t="s">
        <v>47</v>
      </c>
      <c r="B5" s="41">
        <v>14.000000000000002</v>
      </c>
      <c r="C5" s="41">
        <v>16.0</v>
      </c>
      <c r="D5" s="41">
        <v>20.0</v>
      </c>
      <c r="E5" s="41">
        <v>16.0</v>
      </c>
      <c r="F5" s="41">
        <v>16.0</v>
      </c>
      <c r="G5" s="41">
        <v>16.0</v>
      </c>
      <c r="H5" s="41">
        <v>18.0</v>
      </c>
      <c r="I5" s="41">
        <v>16.0</v>
      </c>
      <c r="J5" s="41">
        <v>20.0</v>
      </c>
      <c r="K5" s="41">
        <v>22.0</v>
      </c>
      <c r="L5" s="41">
        <v>16.0</v>
      </c>
      <c r="M5" s="41">
        <v>10.0</v>
      </c>
      <c r="N5" s="41">
        <v>200.0</v>
      </c>
    </row>
    <row r="6" ht="12.75" customHeight="1">
      <c r="A6" s="40" t="s">
        <v>48</v>
      </c>
      <c r="B6" s="41">
        <v>0.0</v>
      </c>
      <c r="C6" s="41">
        <v>0.0</v>
      </c>
      <c r="D6" s="41">
        <v>0.0</v>
      </c>
      <c r="E6" s="41">
        <v>0.0</v>
      </c>
      <c r="F6" s="41">
        <v>0.0</v>
      </c>
      <c r="G6" s="41">
        <v>0.0</v>
      </c>
      <c r="H6" s="41">
        <v>0.0</v>
      </c>
      <c r="I6" s="41">
        <v>0.0</v>
      </c>
      <c r="J6" s="41">
        <v>0.0</v>
      </c>
      <c r="K6" s="41">
        <v>0.0</v>
      </c>
      <c r="L6" s="41">
        <v>0.0</v>
      </c>
      <c r="M6" s="41">
        <v>0.0</v>
      </c>
      <c r="N6" s="41">
        <v>0.0</v>
      </c>
    </row>
    <row r="7" ht="12.75" customHeight="1">
      <c r="A7" s="40" t="s">
        <v>49</v>
      </c>
      <c r="B7" s="41">
        <v>0.0</v>
      </c>
      <c r="C7" s="41">
        <v>0.0</v>
      </c>
      <c r="D7" s="41">
        <v>0.0</v>
      </c>
      <c r="E7" s="41">
        <v>0.0</v>
      </c>
      <c r="F7" s="41">
        <v>0.0</v>
      </c>
      <c r="G7" s="41">
        <v>0.0</v>
      </c>
      <c r="H7" s="41">
        <v>0.0</v>
      </c>
      <c r="I7" s="41">
        <v>0.0</v>
      </c>
      <c r="J7" s="41">
        <v>0.0</v>
      </c>
      <c r="K7" s="41">
        <v>0.0</v>
      </c>
      <c r="L7" s="41">
        <v>0.0</v>
      </c>
      <c r="M7" s="41">
        <v>0.0</v>
      </c>
      <c r="N7" s="41">
        <v>0.0</v>
      </c>
    </row>
    <row r="8" ht="12.75" customHeight="1">
      <c r="A8" s="40" t="s">
        <v>50</v>
      </c>
      <c r="B8" s="41">
        <v>0.0</v>
      </c>
      <c r="C8" s="41">
        <v>0.0</v>
      </c>
      <c r="D8" s="41">
        <v>0.0</v>
      </c>
      <c r="E8" s="41">
        <v>0.0</v>
      </c>
      <c r="F8" s="41">
        <v>0.0</v>
      </c>
      <c r="G8" s="41">
        <v>0.0</v>
      </c>
      <c r="H8" s="41">
        <v>0.0</v>
      </c>
      <c r="I8" s="41">
        <v>0.0</v>
      </c>
      <c r="J8" s="41">
        <v>0.0</v>
      </c>
      <c r="K8" s="41">
        <v>0.0</v>
      </c>
      <c r="L8" s="41">
        <v>0.0</v>
      </c>
      <c r="M8" s="41">
        <v>0.0</v>
      </c>
      <c r="N8" s="41">
        <v>0.0</v>
      </c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</row>
    <row r="9" ht="12.75" customHeight="1">
      <c r="A9" s="37"/>
      <c r="B9" s="47"/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</row>
    <row r="10" ht="12.75" customHeight="1">
      <c r="A10" s="50" t="s">
        <v>14</v>
      </c>
      <c r="B10" s="51" t="s">
        <v>31</v>
      </c>
      <c r="C10" s="51" t="s">
        <v>32</v>
      </c>
      <c r="D10" s="51" t="s">
        <v>33</v>
      </c>
      <c r="E10" s="51" t="s">
        <v>34</v>
      </c>
      <c r="F10" s="51" t="s">
        <v>35</v>
      </c>
      <c r="G10" s="51" t="s">
        <v>36</v>
      </c>
      <c r="H10" s="51" t="s">
        <v>37</v>
      </c>
      <c r="I10" s="51" t="s">
        <v>38</v>
      </c>
      <c r="J10" s="51" t="s">
        <v>39</v>
      </c>
      <c r="K10" s="51" t="s">
        <v>40</v>
      </c>
      <c r="L10" s="51" t="s">
        <v>41</v>
      </c>
      <c r="M10" s="51" t="s">
        <v>42</v>
      </c>
      <c r="N10" s="51" t="s">
        <v>43</v>
      </c>
    </row>
    <row r="11" ht="12.75" customHeight="1">
      <c r="A11" s="40" t="s">
        <v>45</v>
      </c>
      <c r="B11" s="41">
        <v>8.4</v>
      </c>
      <c r="C11" s="41">
        <v>9.6</v>
      </c>
      <c r="D11" s="41">
        <v>12.0</v>
      </c>
      <c r="E11" s="41">
        <v>9.6</v>
      </c>
      <c r="F11" s="41">
        <v>9.6</v>
      </c>
      <c r="G11" s="41">
        <v>9.6</v>
      </c>
      <c r="H11" s="41">
        <v>10.799999999999999</v>
      </c>
      <c r="I11" s="41">
        <v>9.6</v>
      </c>
      <c r="J11" s="41">
        <v>12.0</v>
      </c>
      <c r="K11" s="41">
        <v>13.2</v>
      </c>
      <c r="L11" s="41">
        <v>9.6</v>
      </c>
      <c r="M11" s="41">
        <v>6.0</v>
      </c>
      <c r="N11" s="41">
        <v>120.0</v>
      </c>
    </row>
    <row r="12" ht="12.75" customHeight="1">
      <c r="A12" s="40" t="s">
        <v>46</v>
      </c>
      <c r="B12" s="41">
        <v>7.3500000000000005</v>
      </c>
      <c r="C12" s="41">
        <v>8.4</v>
      </c>
      <c r="D12" s="41">
        <v>10.5</v>
      </c>
      <c r="E12" s="41">
        <v>8.4</v>
      </c>
      <c r="F12" s="41">
        <v>8.4</v>
      </c>
      <c r="G12" s="41">
        <v>8.4</v>
      </c>
      <c r="H12" s="41">
        <v>9.45</v>
      </c>
      <c r="I12" s="41">
        <v>8.4</v>
      </c>
      <c r="J12" s="41">
        <v>10.5</v>
      </c>
      <c r="K12" s="41">
        <v>11.55</v>
      </c>
      <c r="L12" s="41">
        <v>8.4</v>
      </c>
      <c r="M12" s="41">
        <v>5.25</v>
      </c>
      <c r="N12" s="41">
        <v>105.0</v>
      </c>
    </row>
    <row r="13" ht="12.75" customHeight="1">
      <c r="A13" s="40" t="s">
        <v>47</v>
      </c>
      <c r="B13" s="41">
        <v>0.0</v>
      </c>
      <c r="C13" s="41">
        <v>0.0</v>
      </c>
      <c r="D13" s="41">
        <v>0.0</v>
      </c>
      <c r="E13" s="41">
        <v>0.0</v>
      </c>
      <c r="F13" s="41">
        <v>0.0</v>
      </c>
      <c r="G13" s="41">
        <v>0.0</v>
      </c>
      <c r="H13" s="41">
        <v>0.0</v>
      </c>
      <c r="I13" s="41">
        <v>0.0</v>
      </c>
      <c r="J13" s="41">
        <v>0.0</v>
      </c>
      <c r="K13" s="41">
        <v>0.0</v>
      </c>
      <c r="L13" s="41">
        <v>0.0</v>
      </c>
      <c r="M13" s="41">
        <v>0.0</v>
      </c>
      <c r="N13" s="41">
        <v>0.0</v>
      </c>
    </row>
    <row r="14" ht="12.75" customHeight="1">
      <c r="A14" s="40" t="s">
        <v>48</v>
      </c>
      <c r="B14" s="41">
        <v>0.0</v>
      </c>
      <c r="C14" s="41">
        <v>0.0</v>
      </c>
      <c r="D14" s="41">
        <v>0.0</v>
      </c>
      <c r="E14" s="41">
        <v>0.0</v>
      </c>
      <c r="F14" s="41">
        <v>0.0</v>
      </c>
      <c r="G14" s="41">
        <v>0.0</v>
      </c>
      <c r="H14" s="41">
        <v>0.0</v>
      </c>
      <c r="I14" s="41">
        <v>0.0</v>
      </c>
      <c r="J14" s="41">
        <v>0.0</v>
      </c>
      <c r="K14" s="41">
        <v>0.0</v>
      </c>
      <c r="L14" s="41">
        <v>0.0</v>
      </c>
      <c r="M14" s="41">
        <v>0.0</v>
      </c>
      <c r="N14" s="41">
        <v>0.0</v>
      </c>
    </row>
    <row r="15" ht="12.75" customHeight="1">
      <c r="A15" s="40" t="s">
        <v>49</v>
      </c>
      <c r="B15" s="41">
        <v>0.0</v>
      </c>
      <c r="C15" s="41">
        <v>0.0</v>
      </c>
      <c r="D15" s="41">
        <v>0.0</v>
      </c>
      <c r="E15" s="41">
        <v>0.0</v>
      </c>
      <c r="F15" s="41">
        <v>0.0</v>
      </c>
      <c r="G15" s="41">
        <v>0.0</v>
      </c>
      <c r="H15" s="41">
        <v>0.0</v>
      </c>
      <c r="I15" s="41">
        <v>0.0</v>
      </c>
      <c r="J15" s="41">
        <v>0.0</v>
      </c>
      <c r="K15" s="41">
        <v>0.0</v>
      </c>
      <c r="L15" s="41">
        <v>0.0</v>
      </c>
      <c r="M15" s="41">
        <v>0.0</v>
      </c>
      <c r="N15" s="41">
        <v>0.0</v>
      </c>
    </row>
    <row r="16" ht="12.75" customHeight="1">
      <c r="A16" s="40" t="s">
        <v>50</v>
      </c>
      <c r="B16" s="41">
        <v>0.0</v>
      </c>
      <c r="C16" s="41">
        <v>0.0</v>
      </c>
      <c r="D16" s="41">
        <v>0.0</v>
      </c>
      <c r="E16" s="41">
        <v>0.0</v>
      </c>
      <c r="F16" s="41">
        <v>0.0</v>
      </c>
      <c r="G16" s="41">
        <v>0.0</v>
      </c>
      <c r="H16" s="41">
        <v>0.0</v>
      </c>
      <c r="I16" s="41">
        <v>0.0</v>
      </c>
      <c r="J16" s="41">
        <v>0.0</v>
      </c>
      <c r="K16" s="41">
        <v>0.0</v>
      </c>
      <c r="L16" s="41">
        <v>0.0</v>
      </c>
      <c r="M16" s="41">
        <v>0.0</v>
      </c>
      <c r="N16" s="41">
        <v>0.0</v>
      </c>
    </row>
    <row r="17" ht="12.75" customHeight="1"/>
    <row r="18" ht="12.75" customHeight="1">
      <c r="A18" s="62" t="s">
        <v>55</v>
      </c>
      <c r="B18" s="63" t="s">
        <v>31</v>
      </c>
      <c r="C18" s="63" t="s">
        <v>32</v>
      </c>
      <c r="D18" s="63" t="s">
        <v>33</v>
      </c>
      <c r="E18" s="63" t="s">
        <v>34</v>
      </c>
      <c r="F18" s="63" t="s">
        <v>35</v>
      </c>
      <c r="G18" s="63" t="s">
        <v>36</v>
      </c>
      <c r="H18" s="63" t="s">
        <v>37</v>
      </c>
      <c r="I18" s="63" t="s">
        <v>38</v>
      </c>
      <c r="J18" s="63" t="s">
        <v>39</v>
      </c>
      <c r="K18" s="63" t="s">
        <v>40</v>
      </c>
      <c r="L18" s="63" t="s">
        <v>41</v>
      </c>
      <c r="M18" s="63" t="s">
        <v>42</v>
      </c>
      <c r="N18" s="63" t="s">
        <v>43</v>
      </c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</row>
    <row r="19" ht="12.75" customHeight="1">
      <c r="A19" s="40" t="s">
        <v>58</v>
      </c>
      <c r="B19" s="41">
        <v>375.97</v>
      </c>
      <c r="C19" s="41">
        <v>429.68</v>
      </c>
      <c r="D19" s="41">
        <v>537.1</v>
      </c>
      <c r="E19" s="41">
        <v>429.68</v>
      </c>
      <c r="F19" s="41">
        <v>429.68</v>
      </c>
      <c r="G19" s="41">
        <v>429.68</v>
      </c>
      <c r="H19" s="41">
        <v>483.39</v>
      </c>
      <c r="I19" s="41">
        <v>429.68</v>
      </c>
      <c r="J19" s="41">
        <v>537.1</v>
      </c>
      <c r="K19" s="41">
        <v>590.8100000000001</v>
      </c>
      <c r="L19" s="41">
        <v>429.68</v>
      </c>
      <c r="M19" s="41">
        <v>268.55</v>
      </c>
      <c r="N19" s="41">
        <v>5371.0</v>
      </c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</row>
    <row r="20" ht="12.75" customHeight="1">
      <c r="A20" s="40" t="s">
        <v>18</v>
      </c>
      <c r="B20" s="41">
        <v>515.97</v>
      </c>
      <c r="C20" s="41">
        <v>589.6800000000001</v>
      </c>
      <c r="D20" s="41">
        <v>737.1</v>
      </c>
      <c r="E20" s="41">
        <v>589.6800000000001</v>
      </c>
      <c r="F20" s="41">
        <v>589.6800000000001</v>
      </c>
      <c r="G20" s="41">
        <v>589.6800000000001</v>
      </c>
      <c r="H20" s="41">
        <v>663.39</v>
      </c>
      <c r="I20" s="41">
        <v>589.6800000000001</v>
      </c>
      <c r="J20" s="41">
        <v>737.1</v>
      </c>
      <c r="K20" s="41">
        <v>810.8100000000001</v>
      </c>
      <c r="L20" s="41">
        <v>589.6800000000001</v>
      </c>
      <c r="M20" s="41">
        <v>368.55</v>
      </c>
      <c r="N20" s="41">
        <v>7371.000000000003</v>
      </c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</row>
    <row r="21" ht="12.75" customHeight="1">
      <c r="A21" s="37"/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</row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22.88"/>
    <col customWidth="1" min="2" max="2" width="11.75"/>
    <col customWidth="1" min="3" max="9" width="11.5"/>
    <col customWidth="1" min="10" max="26" width="10.0"/>
  </cols>
  <sheetData>
    <row r="1" ht="15.0" customHeight="1">
      <c r="A1" s="1" t="s">
        <v>0</v>
      </c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5.0" customHeight="1">
      <c r="A2" s="3" t="s">
        <v>1</v>
      </c>
      <c r="E2" s="4" t="s">
        <v>19</v>
      </c>
      <c r="G2" s="5" t="s">
        <v>3</v>
      </c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5.0" customHeight="1">
      <c r="A3" s="1" t="s">
        <v>4</v>
      </c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15.0" customHeight="1">
      <c r="A4" s="6" t="s">
        <v>5</v>
      </c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10.5" customHeight="1">
      <c r="A5" s="2"/>
      <c r="B5" s="7"/>
      <c r="C5" s="7"/>
      <c r="D5" s="2"/>
      <c r="E5" s="2"/>
      <c r="F5" s="7"/>
      <c r="G5" s="7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10.5" customHeight="1">
      <c r="A6" s="8" t="s">
        <v>6</v>
      </c>
      <c r="B6" s="9" t="s">
        <v>7</v>
      </c>
      <c r="C6" s="10"/>
      <c r="D6" s="10"/>
      <c r="E6" s="11"/>
      <c r="F6" s="12" t="s">
        <v>8</v>
      </c>
      <c r="G6" s="10"/>
      <c r="H6" s="10"/>
      <c r="I6" s="11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10.5" customHeight="1">
      <c r="A7" s="13"/>
      <c r="B7" s="14" t="s">
        <v>9</v>
      </c>
      <c r="C7" s="14" t="s">
        <v>10</v>
      </c>
      <c r="D7" s="15" t="s">
        <v>11</v>
      </c>
      <c r="E7" s="15" t="s">
        <v>12</v>
      </c>
      <c r="F7" s="16" t="s">
        <v>9</v>
      </c>
      <c r="G7" s="16" t="s">
        <v>10</v>
      </c>
      <c r="H7" s="17" t="s">
        <v>11</v>
      </c>
      <c r="I7" s="17" t="s">
        <v>12</v>
      </c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10.5" customHeight="1">
      <c r="A8" s="18" t="s">
        <v>13</v>
      </c>
      <c r="B8" s="19">
        <f>IFERROR(__xludf.DUMMYFUNCTION("+Hoja2!C8"),66.4)</f>
        <v>66.4</v>
      </c>
      <c r="C8" s="20">
        <v>0.0</v>
      </c>
      <c r="D8" s="21">
        <f>IFERROR(__xludf.DUMMYFUNCTION("+IFERROR((C8/B8),0)"),0.0)</f>
        <v>0</v>
      </c>
      <c r="E8" s="19"/>
      <c r="F8" s="19">
        <f>IFERROR(__xludf.DUMMYFUNCTION("+B8+ENE!F8"),124.5)</f>
        <v>124.5</v>
      </c>
      <c r="G8" s="19">
        <f>IFERROR(__xludf.DUMMYFUNCTION("+C8+ENE!G8"),0.0)</f>
        <v>0</v>
      </c>
      <c r="H8" s="21">
        <f>IFERROR(__xludf.DUMMYFUNCTION("+IFERROR((G8/F8),0)"),0.0)</f>
        <v>0</v>
      </c>
      <c r="I8" s="22">
        <f>E8+ENE!I8</f>
        <v>0</v>
      </c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10.5" customHeight="1">
      <c r="A9" s="18" t="s">
        <v>14</v>
      </c>
      <c r="B9" s="19">
        <f>IFERROR(__xludf.DUMMYFUNCTION("+Hoja2!C19"),20.0)</f>
        <v>20</v>
      </c>
      <c r="C9" s="20">
        <v>23.0</v>
      </c>
      <c r="D9" s="21">
        <f>IFERROR(__xludf.DUMMYFUNCTION("+IFERROR((C9/B9),0)"),1.15)</f>
        <v>1.15</v>
      </c>
      <c r="E9" s="19"/>
      <c r="F9" s="19">
        <f>IFERROR(__xludf.DUMMYFUNCTION("+B9+ENE!F9"),37.5)</f>
        <v>37.5</v>
      </c>
      <c r="G9" s="19">
        <f>IFERROR(__xludf.DUMMYFUNCTION("+C9+ENE!G9"),93.0)</f>
        <v>93</v>
      </c>
      <c r="H9" s="21">
        <f>IFERROR(__xludf.DUMMYFUNCTION("+IFERROR((G9/F9),0)"),2.48)</f>
        <v>2.48</v>
      </c>
      <c r="I9" s="22">
        <f>E9+ENE!I9</f>
        <v>0</v>
      </c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10.5" customHeight="1">
      <c r="A10" s="23" t="s">
        <v>15</v>
      </c>
      <c r="B10" s="24">
        <f>IFERROR(__xludf.DUMMYFUNCTION("+B8-B9"),46.400000000000006)</f>
        <v>46.4</v>
      </c>
      <c r="C10" s="24">
        <f>IFERROR(__xludf.DUMMYFUNCTION("+C8-C9"),-23.0)</f>
        <v>-23</v>
      </c>
      <c r="D10" s="25">
        <f>IFERROR(__xludf.DUMMYFUNCTION("+IFERROR(C10/B10,0)"),-0.49568965517241376)</f>
        <v>-0.4956896552</v>
      </c>
      <c r="E10" s="24">
        <f>IFERROR(__xludf.DUMMYFUNCTION("+E8-E9"),0.0)</f>
        <v>0</v>
      </c>
      <c r="F10" s="24">
        <f>IFERROR(__xludf.DUMMYFUNCTION("+F8-F9"),87.0)</f>
        <v>87</v>
      </c>
      <c r="G10" s="24">
        <f>IFERROR(__xludf.DUMMYFUNCTION("+G8-G9"),-93.0)</f>
        <v>-93</v>
      </c>
      <c r="H10" s="25">
        <f>IFERROR(__xludf.DUMMYFUNCTION("+IFERROR(G10/F10,0)"),-1.0689655172413792)</f>
        <v>-1.068965517</v>
      </c>
      <c r="I10" s="24">
        <f>IFERROR(__xludf.DUMMYFUNCTION("+I8-I9"),0.0)</f>
        <v>0</v>
      </c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10.5" customHeight="1">
      <c r="A11" s="26"/>
      <c r="B11" s="27"/>
      <c r="C11" s="27"/>
      <c r="D11" s="28"/>
      <c r="E11" s="27"/>
      <c r="F11" s="27"/>
      <c r="G11" s="27"/>
      <c r="H11" s="28"/>
      <c r="I11" s="28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10.5" customHeight="1">
      <c r="A12" s="2"/>
      <c r="B12" s="7"/>
      <c r="C12" s="7"/>
      <c r="D12" s="2"/>
      <c r="E12" s="7"/>
      <c r="F12" s="7"/>
      <c r="G12" s="7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10.5" customHeight="1">
      <c r="A13" s="23" t="s">
        <v>16</v>
      </c>
      <c r="B13" s="24">
        <f t="shared" ref="B13:C13" si="1">B10</f>
        <v>46.4</v>
      </c>
      <c r="C13" s="24">
        <f t="shared" si="1"/>
        <v>-23</v>
      </c>
      <c r="D13" s="25">
        <f>IFERROR(__xludf.DUMMYFUNCTION("+IFERROR((C13/B13),0)"),-0.49568965517241376)</f>
        <v>-0.4956896552</v>
      </c>
      <c r="E13" s="24">
        <f t="shared" ref="E13:G13" si="2">E10</f>
        <v>0</v>
      </c>
      <c r="F13" s="24">
        <f t="shared" si="2"/>
        <v>87</v>
      </c>
      <c r="G13" s="24">
        <f t="shared" si="2"/>
        <v>-93</v>
      </c>
      <c r="H13" s="25">
        <f>IFERROR(__xludf.DUMMYFUNCTION("+IFERROR((G13/F13),0)"),-1.0689655172413792)</f>
        <v>-1.068965517</v>
      </c>
      <c r="I13" s="24">
        <f>I10</f>
        <v>0</v>
      </c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10.5" customHeight="1">
      <c r="A14" s="2"/>
      <c r="B14" s="7"/>
      <c r="C14" s="7"/>
      <c r="D14" s="2"/>
      <c r="E14" s="2"/>
      <c r="F14" s="7"/>
      <c r="G14" s="7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10.5" customHeight="1">
      <c r="A15" s="23" t="s">
        <v>17</v>
      </c>
      <c r="B15" s="19">
        <f>IFERROR(__xludf.DUMMYFUNCTION("+Hoja2!C35"),280.0)</f>
        <v>280</v>
      </c>
      <c r="C15" s="20">
        <v>0.0</v>
      </c>
      <c r="D15" s="25">
        <f>IFERROR(__xludf.DUMMYFUNCTION("+IFERROR((C15/B15),0)"),0.0)</f>
        <v>0</v>
      </c>
      <c r="E15" s="19"/>
      <c r="F15" s="19">
        <f>IFERROR(__xludf.DUMMYFUNCTION("+B15+ENE!F15"),525.0)</f>
        <v>525</v>
      </c>
      <c r="G15" s="19">
        <f>IFERROR(__xludf.DUMMYFUNCTION("+C15+ENE!G15"),218.0)</f>
        <v>218</v>
      </c>
      <c r="H15" s="25">
        <f>IFERROR(__xludf.DUMMYFUNCTION("+IFERROR((G15/F15),0)"),0.41523809523809524)</f>
        <v>0.4152380952</v>
      </c>
      <c r="I15" s="30">
        <f>E15+ENE!I15</f>
        <v>0</v>
      </c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</row>
    <row r="16" ht="10.5" customHeight="1">
      <c r="A16" s="31"/>
      <c r="B16" s="32"/>
      <c r="C16" s="32"/>
      <c r="D16" s="31"/>
      <c r="E16" s="31"/>
      <c r="F16" s="7"/>
      <c r="G16" s="7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</row>
    <row r="17" ht="10.5" customHeight="1">
      <c r="A17" s="23" t="s">
        <v>18</v>
      </c>
      <c r="B17" s="19">
        <f>IFERROR(__xludf.DUMMYFUNCTION("+Hoja2!C36"),496.0)</f>
        <v>496</v>
      </c>
      <c r="C17" s="20">
        <v>388.0</v>
      </c>
      <c r="D17" s="25">
        <f>IFERROR(__xludf.DUMMYFUNCTION("+IFERROR((C17/B17),0)"),0.782258064516129)</f>
        <v>0.7822580645</v>
      </c>
      <c r="E17" s="19"/>
      <c r="F17" s="19">
        <f>IFERROR(__xludf.DUMMYFUNCTION("+B17+ENE!F17"),930.0)</f>
        <v>930</v>
      </c>
      <c r="G17" s="19">
        <f>IFERROR(__xludf.DUMMYFUNCTION("+C17+ENE!G17"),388.0)</f>
        <v>388</v>
      </c>
      <c r="H17" s="25">
        <f>IFERROR(__xludf.DUMMYFUNCTION("+IFERROR((G17/F17),0)"),0.4172043010752688)</f>
        <v>0.4172043011</v>
      </c>
      <c r="I17" s="30">
        <f>E17+ENE!I17</f>
        <v>0</v>
      </c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</row>
    <row r="18" ht="10.5" customHeight="1">
      <c r="A18" s="2"/>
      <c r="B18" s="7"/>
      <c r="C18" s="7"/>
      <c r="D18" s="2"/>
      <c r="E18" s="2"/>
      <c r="F18" s="7"/>
      <c r="G18" s="7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10.5" customHeight="1">
      <c r="A19" s="2"/>
      <c r="B19" s="7"/>
      <c r="C19" s="7"/>
      <c r="D19" s="2"/>
      <c r="E19" s="2"/>
      <c r="F19" s="7"/>
      <c r="G19" s="7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10.5" customHeight="1">
      <c r="A20" s="2"/>
      <c r="B20" s="7"/>
      <c r="C20" s="7"/>
      <c r="D20" s="2"/>
      <c r="E20" s="2"/>
      <c r="F20" s="7"/>
      <c r="G20" s="7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0.5" customHeight="1">
      <c r="A21" s="2"/>
      <c r="B21" s="7"/>
      <c r="C21" s="7"/>
      <c r="D21" s="2"/>
      <c r="E21" s="2"/>
      <c r="F21" s="7"/>
      <c r="G21" s="7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0.5" customHeight="1">
      <c r="A22" s="2"/>
      <c r="B22" s="7"/>
      <c r="C22" s="7"/>
      <c r="D22" s="2"/>
      <c r="E22" s="2"/>
      <c r="F22" s="7"/>
      <c r="G22" s="7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0.5" customHeight="1">
      <c r="A23" s="2"/>
      <c r="B23" s="7"/>
      <c r="C23" s="7"/>
      <c r="D23" s="2"/>
      <c r="E23" s="2"/>
      <c r="F23" s="7"/>
      <c r="G23" s="7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0.5" customHeight="1">
      <c r="A24" s="2"/>
      <c r="B24" s="7"/>
      <c r="C24" s="7"/>
      <c r="D24" s="2"/>
      <c r="E24" s="2"/>
      <c r="F24" s="7"/>
      <c r="G24" s="7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0.5" customHeight="1">
      <c r="A25" s="2"/>
      <c r="B25" s="7"/>
      <c r="C25" s="7"/>
      <c r="D25" s="2"/>
      <c r="E25" s="2"/>
      <c r="F25" s="7"/>
      <c r="G25" s="7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0.5" customHeight="1">
      <c r="A26" s="2"/>
      <c r="B26" s="7"/>
      <c r="C26" s="7"/>
      <c r="D26" s="2"/>
      <c r="E26" s="2"/>
      <c r="F26" s="7"/>
      <c r="G26" s="7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0.5" customHeight="1">
      <c r="A27" s="2"/>
      <c r="B27" s="7"/>
      <c r="C27" s="7"/>
      <c r="D27" s="2"/>
      <c r="E27" s="2"/>
      <c r="F27" s="7"/>
      <c r="G27" s="7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0.5" customHeight="1">
      <c r="A28" s="2"/>
      <c r="B28" s="7"/>
      <c r="C28" s="7"/>
      <c r="D28" s="2"/>
      <c r="E28" s="2"/>
      <c r="F28" s="7"/>
      <c r="G28" s="7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0.5" customHeight="1">
      <c r="A29" s="2"/>
      <c r="B29" s="7"/>
      <c r="C29" s="7"/>
      <c r="D29" s="2"/>
      <c r="E29" s="2"/>
      <c r="F29" s="7"/>
      <c r="G29" s="7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0.5" customHeight="1">
      <c r="A30" s="2"/>
      <c r="B30" s="7"/>
      <c r="C30" s="7"/>
      <c r="D30" s="2"/>
      <c r="E30" s="2"/>
      <c r="F30" s="7"/>
      <c r="G30" s="7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0.5" customHeight="1">
      <c r="A31" s="2"/>
      <c r="B31" s="7"/>
      <c r="C31" s="7"/>
      <c r="D31" s="2"/>
      <c r="E31" s="2"/>
      <c r="F31" s="7"/>
      <c r="G31" s="7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0.5" customHeight="1">
      <c r="A32" s="2"/>
      <c r="B32" s="7"/>
      <c r="C32" s="7"/>
      <c r="D32" s="2"/>
      <c r="E32" s="2"/>
      <c r="F32" s="7"/>
      <c r="G32" s="7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0.5" customHeight="1">
      <c r="A33" s="2"/>
      <c r="B33" s="7"/>
      <c r="C33" s="7"/>
      <c r="D33" s="2"/>
      <c r="E33" s="2"/>
      <c r="F33" s="7"/>
      <c r="G33" s="7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0.5" customHeight="1">
      <c r="A34" s="2"/>
      <c r="B34" s="7"/>
      <c r="C34" s="7"/>
      <c r="D34" s="2"/>
      <c r="E34" s="2"/>
      <c r="F34" s="7"/>
      <c r="G34" s="7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0.5" customHeight="1">
      <c r="A35" s="2"/>
      <c r="B35" s="7"/>
      <c r="C35" s="7"/>
      <c r="D35" s="2"/>
      <c r="E35" s="2"/>
      <c r="F35" s="7"/>
      <c r="G35" s="7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0.5" customHeight="1">
      <c r="A36" s="2"/>
      <c r="B36" s="7"/>
      <c r="C36" s="7"/>
      <c r="D36" s="2"/>
      <c r="E36" s="2"/>
      <c r="F36" s="7"/>
      <c r="G36" s="7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0.5" customHeight="1">
      <c r="A37" s="2"/>
      <c r="B37" s="7"/>
      <c r="C37" s="7"/>
      <c r="D37" s="2"/>
      <c r="E37" s="2"/>
      <c r="F37" s="7"/>
      <c r="G37" s="7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0.5" customHeight="1">
      <c r="A38" s="2"/>
      <c r="B38" s="7"/>
      <c r="C38" s="7"/>
      <c r="D38" s="2"/>
      <c r="E38" s="2"/>
      <c r="F38" s="7"/>
      <c r="G38" s="7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0.5" customHeight="1">
      <c r="A39" s="2"/>
      <c r="B39" s="7"/>
      <c r="C39" s="7"/>
      <c r="D39" s="2"/>
      <c r="E39" s="2"/>
      <c r="F39" s="7"/>
      <c r="G39" s="7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0.5" customHeight="1">
      <c r="A40" s="2"/>
      <c r="B40" s="7"/>
      <c r="C40" s="7"/>
      <c r="D40" s="2"/>
      <c r="E40" s="2"/>
      <c r="F40" s="7"/>
      <c r="G40" s="7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0.5" customHeight="1">
      <c r="A41" s="2"/>
      <c r="B41" s="7"/>
      <c r="C41" s="7"/>
      <c r="D41" s="2"/>
      <c r="E41" s="2"/>
      <c r="F41" s="7"/>
      <c r="G41" s="7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0.5" customHeight="1">
      <c r="A42" s="2"/>
      <c r="B42" s="7"/>
      <c r="C42" s="7"/>
      <c r="D42" s="2"/>
      <c r="E42" s="2"/>
      <c r="F42" s="7"/>
      <c r="G42" s="7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0.5" customHeight="1">
      <c r="A43" s="2"/>
      <c r="B43" s="7"/>
      <c r="C43" s="7"/>
      <c r="D43" s="2"/>
      <c r="E43" s="2"/>
      <c r="F43" s="7"/>
      <c r="G43" s="7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0.5" customHeight="1">
      <c r="A44" s="2"/>
      <c r="B44" s="7"/>
      <c r="C44" s="7"/>
      <c r="D44" s="2"/>
      <c r="E44" s="2"/>
      <c r="F44" s="7"/>
      <c r="G44" s="7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0.5" customHeight="1">
      <c r="A45" s="2"/>
      <c r="B45" s="7"/>
      <c r="C45" s="7"/>
      <c r="D45" s="2"/>
      <c r="E45" s="2"/>
      <c r="F45" s="7"/>
      <c r="G45" s="7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0.5" customHeight="1">
      <c r="A46" s="2"/>
      <c r="B46" s="7"/>
      <c r="C46" s="7"/>
      <c r="D46" s="2"/>
      <c r="E46" s="2"/>
      <c r="F46" s="7"/>
      <c r="G46" s="7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0.5" customHeight="1">
      <c r="A47" s="2"/>
      <c r="B47" s="7"/>
      <c r="C47" s="7"/>
      <c r="D47" s="2"/>
      <c r="E47" s="2"/>
      <c r="F47" s="7"/>
      <c r="G47" s="7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0.5" customHeight="1">
      <c r="A48" s="2"/>
      <c r="B48" s="7"/>
      <c r="C48" s="7"/>
      <c r="D48" s="2"/>
      <c r="E48" s="2"/>
      <c r="F48" s="7"/>
      <c r="G48" s="7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0.5" customHeight="1">
      <c r="A49" s="2"/>
      <c r="B49" s="7"/>
      <c r="C49" s="7"/>
      <c r="D49" s="2"/>
      <c r="E49" s="2"/>
      <c r="F49" s="7"/>
      <c r="G49" s="7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0.5" customHeight="1">
      <c r="A50" s="2"/>
      <c r="B50" s="7"/>
      <c r="C50" s="7"/>
      <c r="D50" s="2"/>
      <c r="E50" s="2"/>
      <c r="F50" s="7"/>
      <c r="G50" s="7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0.5" customHeight="1">
      <c r="A51" s="2"/>
      <c r="B51" s="7"/>
      <c r="C51" s="7"/>
      <c r="D51" s="2"/>
      <c r="E51" s="2"/>
      <c r="F51" s="7"/>
      <c r="G51" s="7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0.5" customHeight="1">
      <c r="A52" s="2"/>
      <c r="B52" s="7"/>
      <c r="C52" s="7"/>
      <c r="D52" s="2"/>
      <c r="E52" s="2"/>
      <c r="F52" s="7"/>
      <c r="G52" s="7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0.5" customHeight="1">
      <c r="A53" s="2"/>
      <c r="B53" s="7"/>
      <c r="C53" s="7"/>
      <c r="D53" s="2"/>
      <c r="E53" s="2"/>
      <c r="F53" s="7"/>
      <c r="G53" s="7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0.5" customHeight="1">
      <c r="A54" s="2"/>
      <c r="B54" s="7"/>
      <c r="C54" s="7"/>
      <c r="D54" s="2"/>
      <c r="E54" s="2"/>
      <c r="F54" s="7"/>
      <c r="G54" s="7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0.5" customHeight="1">
      <c r="A55" s="2"/>
      <c r="B55" s="7"/>
      <c r="C55" s="7"/>
      <c r="D55" s="2"/>
      <c r="E55" s="2"/>
      <c r="F55" s="7"/>
      <c r="G55" s="7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0.5" customHeight="1">
      <c r="A56" s="2"/>
      <c r="B56" s="7"/>
      <c r="C56" s="7"/>
      <c r="D56" s="2"/>
      <c r="E56" s="2"/>
      <c r="F56" s="7"/>
      <c r="G56" s="7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0.5" customHeight="1">
      <c r="A57" s="2"/>
      <c r="B57" s="7"/>
      <c r="C57" s="7"/>
      <c r="D57" s="2"/>
      <c r="E57" s="2"/>
      <c r="F57" s="7"/>
      <c r="G57" s="7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0.5" customHeight="1">
      <c r="A58" s="2"/>
      <c r="B58" s="7"/>
      <c r="C58" s="7"/>
      <c r="D58" s="2"/>
      <c r="E58" s="2"/>
      <c r="F58" s="7"/>
      <c r="G58" s="7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0.5" customHeight="1">
      <c r="A59" s="2"/>
      <c r="B59" s="7"/>
      <c r="C59" s="7"/>
      <c r="D59" s="2"/>
      <c r="E59" s="2"/>
      <c r="F59" s="7"/>
      <c r="G59" s="7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0.5" customHeight="1">
      <c r="A60" s="2"/>
      <c r="B60" s="7"/>
      <c r="C60" s="7"/>
      <c r="D60" s="2"/>
      <c r="E60" s="2"/>
      <c r="F60" s="7"/>
      <c r="G60" s="7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0.5" customHeight="1">
      <c r="A61" s="2"/>
      <c r="B61" s="7"/>
      <c r="C61" s="7"/>
      <c r="D61" s="2"/>
      <c r="E61" s="2"/>
      <c r="F61" s="7"/>
      <c r="G61" s="7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0.5" customHeight="1">
      <c r="A62" s="2"/>
      <c r="B62" s="7"/>
      <c r="C62" s="7"/>
      <c r="D62" s="2"/>
      <c r="E62" s="2"/>
      <c r="F62" s="7"/>
      <c r="G62" s="7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0.5" customHeight="1">
      <c r="A63" s="2"/>
      <c r="B63" s="7"/>
      <c r="C63" s="7"/>
      <c r="D63" s="2"/>
      <c r="E63" s="2"/>
      <c r="F63" s="7"/>
      <c r="G63" s="7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0.5" customHeight="1">
      <c r="A64" s="2"/>
      <c r="B64" s="7"/>
      <c r="C64" s="7"/>
      <c r="D64" s="2"/>
      <c r="E64" s="2"/>
      <c r="F64" s="7"/>
      <c r="G64" s="7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0.5" customHeight="1">
      <c r="A65" s="2"/>
      <c r="B65" s="7"/>
      <c r="C65" s="7"/>
      <c r="D65" s="2"/>
      <c r="E65" s="2"/>
      <c r="F65" s="7"/>
      <c r="G65" s="7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0.5" customHeight="1">
      <c r="A66" s="2"/>
      <c r="B66" s="7"/>
      <c r="C66" s="7"/>
      <c r="D66" s="2"/>
      <c r="E66" s="2"/>
      <c r="F66" s="7"/>
      <c r="G66" s="7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0.5" customHeight="1">
      <c r="A67" s="2"/>
      <c r="B67" s="7"/>
      <c r="C67" s="7"/>
      <c r="D67" s="2"/>
      <c r="E67" s="2"/>
      <c r="F67" s="7"/>
      <c r="G67" s="7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0.5" customHeight="1">
      <c r="A68" s="2"/>
      <c r="B68" s="7"/>
      <c r="C68" s="7"/>
      <c r="D68" s="2"/>
      <c r="E68" s="2"/>
      <c r="F68" s="7"/>
      <c r="G68" s="7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0.5" customHeight="1">
      <c r="A69" s="2"/>
      <c r="B69" s="7"/>
      <c r="C69" s="7"/>
      <c r="D69" s="2"/>
      <c r="E69" s="2"/>
      <c r="F69" s="7"/>
      <c r="G69" s="7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0.5" customHeight="1">
      <c r="A70" s="2"/>
      <c r="B70" s="7"/>
      <c r="C70" s="7"/>
      <c r="D70" s="2"/>
      <c r="E70" s="2"/>
      <c r="F70" s="7"/>
      <c r="G70" s="7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0.5" customHeight="1">
      <c r="A71" s="2"/>
      <c r="B71" s="7"/>
      <c r="C71" s="7"/>
      <c r="D71" s="2"/>
      <c r="E71" s="2"/>
      <c r="F71" s="7"/>
      <c r="G71" s="7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0.5" customHeight="1">
      <c r="A72" s="2"/>
      <c r="B72" s="7"/>
      <c r="C72" s="7"/>
      <c r="D72" s="2"/>
      <c r="E72" s="2"/>
      <c r="F72" s="7"/>
      <c r="G72" s="7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0.5" customHeight="1">
      <c r="A73" s="2"/>
      <c r="B73" s="7"/>
      <c r="C73" s="7"/>
      <c r="D73" s="2"/>
      <c r="E73" s="2"/>
      <c r="F73" s="7"/>
      <c r="G73" s="7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0.5" customHeight="1">
      <c r="A74" s="2"/>
      <c r="B74" s="7"/>
      <c r="C74" s="7"/>
      <c r="D74" s="2"/>
      <c r="E74" s="2"/>
      <c r="F74" s="7"/>
      <c r="G74" s="7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0.5" customHeight="1">
      <c r="A75" s="2"/>
      <c r="B75" s="7"/>
      <c r="C75" s="7"/>
      <c r="D75" s="2"/>
      <c r="E75" s="2"/>
      <c r="F75" s="7"/>
      <c r="G75" s="7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0.5" customHeight="1">
      <c r="A76" s="2"/>
      <c r="B76" s="7"/>
      <c r="C76" s="7"/>
      <c r="D76" s="2"/>
      <c r="E76" s="2"/>
      <c r="F76" s="7"/>
      <c r="G76" s="7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0.5" customHeight="1">
      <c r="A77" s="2"/>
      <c r="B77" s="7"/>
      <c r="C77" s="7"/>
      <c r="D77" s="2"/>
      <c r="E77" s="2"/>
      <c r="F77" s="7"/>
      <c r="G77" s="7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0.5" customHeight="1">
      <c r="A78" s="2"/>
      <c r="B78" s="7"/>
      <c r="C78" s="7"/>
      <c r="D78" s="2"/>
      <c r="E78" s="2"/>
      <c r="F78" s="7"/>
      <c r="G78" s="7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0.5" customHeight="1">
      <c r="A79" s="2"/>
      <c r="B79" s="7"/>
      <c r="C79" s="7"/>
      <c r="D79" s="2"/>
      <c r="E79" s="2"/>
      <c r="F79" s="7"/>
      <c r="G79" s="7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0.5" customHeight="1">
      <c r="A80" s="2"/>
      <c r="B80" s="7"/>
      <c r="C80" s="7"/>
      <c r="D80" s="2"/>
      <c r="E80" s="2"/>
      <c r="F80" s="7"/>
      <c r="G80" s="7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0.5" customHeight="1">
      <c r="A81" s="2"/>
      <c r="B81" s="7"/>
      <c r="C81" s="7"/>
      <c r="D81" s="2"/>
      <c r="E81" s="2"/>
      <c r="F81" s="7"/>
      <c r="G81" s="7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0.5" customHeight="1">
      <c r="A82" s="2"/>
      <c r="B82" s="7"/>
      <c r="C82" s="7"/>
      <c r="D82" s="2"/>
      <c r="E82" s="2"/>
      <c r="F82" s="7"/>
      <c r="G82" s="7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0.5" customHeight="1">
      <c r="A83" s="2"/>
      <c r="B83" s="7"/>
      <c r="C83" s="7"/>
      <c r="D83" s="2"/>
      <c r="E83" s="2"/>
      <c r="F83" s="7"/>
      <c r="G83" s="7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0.5" customHeight="1">
      <c r="A84" s="2"/>
      <c r="B84" s="7"/>
      <c r="C84" s="7"/>
      <c r="D84" s="2"/>
      <c r="E84" s="2"/>
      <c r="F84" s="7"/>
      <c r="G84" s="7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0.5" customHeight="1">
      <c r="A85" s="2"/>
      <c r="B85" s="7"/>
      <c r="C85" s="7"/>
      <c r="D85" s="2"/>
      <c r="E85" s="2"/>
      <c r="F85" s="7"/>
      <c r="G85" s="7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0.5" customHeight="1">
      <c r="A86" s="2"/>
      <c r="B86" s="7"/>
      <c r="C86" s="7"/>
      <c r="D86" s="2"/>
      <c r="E86" s="2"/>
      <c r="F86" s="7"/>
      <c r="G86" s="7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0.5" customHeight="1">
      <c r="A87" s="2"/>
      <c r="B87" s="7"/>
      <c r="C87" s="7"/>
      <c r="D87" s="2"/>
      <c r="E87" s="2"/>
      <c r="F87" s="7"/>
      <c r="G87" s="7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0.5" customHeight="1">
      <c r="A88" s="2"/>
      <c r="B88" s="7"/>
      <c r="C88" s="7"/>
      <c r="D88" s="2"/>
      <c r="E88" s="2"/>
      <c r="F88" s="7"/>
      <c r="G88" s="7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0.5" customHeight="1">
      <c r="A89" s="2"/>
      <c r="B89" s="7"/>
      <c r="C89" s="7"/>
      <c r="D89" s="2"/>
      <c r="E89" s="2"/>
      <c r="F89" s="7"/>
      <c r="G89" s="7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0.5" customHeight="1">
      <c r="A90" s="2"/>
      <c r="B90" s="7"/>
      <c r="C90" s="7"/>
      <c r="D90" s="2"/>
      <c r="E90" s="2"/>
      <c r="F90" s="7"/>
      <c r="G90" s="7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0.5" customHeight="1">
      <c r="A91" s="2"/>
      <c r="B91" s="7"/>
      <c r="C91" s="7"/>
      <c r="D91" s="2"/>
      <c r="E91" s="2"/>
      <c r="F91" s="7"/>
      <c r="G91" s="7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0.5" customHeight="1">
      <c r="A92" s="2"/>
      <c r="B92" s="7"/>
      <c r="C92" s="7"/>
      <c r="D92" s="2"/>
      <c r="E92" s="2"/>
      <c r="F92" s="7"/>
      <c r="G92" s="7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0.5" customHeight="1">
      <c r="A93" s="2"/>
      <c r="B93" s="7"/>
      <c r="C93" s="7"/>
      <c r="D93" s="2"/>
      <c r="E93" s="2"/>
      <c r="F93" s="7"/>
      <c r="G93" s="7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0.5" customHeight="1">
      <c r="A94" s="2"/>
      <c r="B94" s="7"/>
      <c r="C94" s="7"/>
      <c r="D94" s="2"/>
      <c r="E94" s="2"/>
      <c r="F94" s="7"/>
      <c r="G94" s="7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0.5" customHeight="1">
      <c r="A95" s="2"/>
      <c r="B95" s="7"/>
      <c r="C95" s="7"/>
      <c r="D95" s="2"/>
      <c r="E95" s="2"/>
      <c r="F95" s="7"/>
      <c r="G95" s="7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0.5" customHeight="1">
      <c r="A96" s="2"/>
      <c r="B96" s="7"/>
      <c r="C96" s="7"/>
      <c r="D96" s="2"/>
      <c r="E96" s="2"/>
      <c r="F96" s="7"/>
      <c r="G96" s="7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0.5" customHeight="1">
      <c r="A97" s="2"/>
      <c r="B97" s="7"/>
      <c r="C97" s="7"/>
      <c r="D97" s="2"/>
      <c r="E97" s="2"/>
      <c r="F97" s="7"/>
      <c r="G97" s="7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0.5" customHeight="1">
      <c r="A98" s="2"/>
      <c r="B98" s="7"/>
      <c r="C98" s="7"/>
      <c r="D98" s="2"/>
      <c r="E98" s="2"/>
      <c r="F98" s="7"/>
      <c r="G98" s="7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0.5" customHeight="1">
      <c r="A99" s="2"/>
      <c r="B99" s="7"/>
      <c r="C99" s="7"/>
      <c r="D99" s="2"/>
      <c r="E99" s="2"/>
      <c r="F99" s="7"/>
      <c r="G99" s="7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0.5" customHeight="1">
      <c r="A100" s="2"/>
      <c r="B100" s="7"/>
      <c r="C100" s="7"/>
      <c r="D100" s="2"/>
      <c r="E100" s="2"/>
      <c r="F100" s="7"/>
      <c r="G100" s="7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0.5" customHeight="1">
      <c r="A101" s="2"/>
      <c r="B101" s="7"/>
      <c r="C101" s="7"/>
      <c r="D101" s="2"/>
      <c r="E101" s="2"/>
      <c r="F101" s="7"/>
      <c r="G101" s="7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0.5" customHeight="1">
      <c r="A102" s="2"/>
      <c r="B102" s="7"/>
      <c r="C102" s="7"/>
      <c r="D102" s="2"/>
      <c r="E102" s="2"/>
      <c r="F102" s="7"/>
      <c r="G102" s="7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0.5" customHeight="1">
      <c r="A103" s="2"/>
      <c r="B103" s="7"/>
      <c r="C103" s="7"/>
      <c r="D103" s="2"/>
      <c r="E103" s="2"/>
      <c r="F103" s="7"/>
      <c r="G103" s="7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0.5" customHeight="1">
      <c r="A104" s="2"/>
      <c r="B104" s="7"/>
      <c r="C104" s="7"/>
      <c r="D104" s="2"/>
      <c r="E104" s="2"/>
      <c r="F104" s="7"/>
      <c r="G104" s="7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0.5" customHeight="1">
      <c r="A105" s="2"/>
      <c r="B105" s="7"/>
      <c r="C105" s="7"/>
      <c r="D105" s="2"/>
      <c r="E105" s="2"/>
      <c r="F105" s="7"/>
      <c r="G105" s="7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0.5" customHeight="1">
      <c r="A106" s="2"/>
      <c r="B106" s="7"/>
      <c r="C106" s="7"/>
      <c r="D106" s="2"/>
      <c r="E106" s="2"/>
      <c r="F106" s="7"/>
      <c r="G106" s="7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0.5" customHeight="1">
      <c r="A107" s="2"/>
      <c r="B107" s="7"/>
      <c r="C107" s="7"/>
      <c r="D107" s="2"/>
      <c r="E107" s="2"/>
      <c r="F107" s="7"/>
      <c r="G107" s="7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0.5" customHeight="1">
      <c r="A108" s="2"/>
      <c r="B108" s="7"/>
      <c r="C108" s="7"/>
      <c r="D108" s="2"/>
      <c r="E108" s="2"/>
      <c r="F108" s="7"/>
      <c r="G108" s="7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0.5" customHeight="1">
      <c r="A109" s="2"/>
      <c r="B109" s="7"/>
      <c r="C109" s="7"/>
      <c r="D109" s="2"/>
      <c r="E109" s="2"/>
      <c r="F109" s="7"/>
      <c r="G109" s="7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0.5" customHeight="1">
      <c r="A110" s="2"/>
      <c r="B110" s="7"/>
      <c r="C110" s="7"/>
      <c r="D110" s="2"/>
      <c r="E110" s="2"/>
      <c r="F110" s="7"/>
      <c r="G110" s="7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0.5" customHeight="1">
      <c r="A111" s="2"/>
      <c r="B111" s="7"/>
      <c r="C111" s="7"/>
      <c r="D111" s="2"/>
      <c r="E111" s="2"/>
      <c r="F111" s="7"/>
      <c r="G111" s="7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0.5" customHeight="1">
      <c r="A112" s="2"/>
      <c r="B112" s="7"/>
      <c r="C112" s="7"/>
      <c r="D112" s="2"/>
      <c r="E112" s="2"/>
      <c r="F112" s="7"/>
      <c r="G112" s="7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0.5" customHeight="1">
      <c r="A113" s="2"/>
      <c r="B113" s="7"/>
      <c r="C113" s="7"/>
      <c r="D113" s="2"/>
      <c r="E113" s="2"/>
      <c r="F113" s="7"/>
      <c r="G113" s="7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0.5" customHeight="1">
      <c r="A114" s="2"/>
      <c r="B114" s="7"/>
      <c r="C114" s="7"/>
      <c r="D114" s="2"/>
      <c r="E114" s="2"/>
      <c r="F114" s="7"/>
      <c r="G114" s="7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0.5" customHeight="1">
      <c r="A115" s="2"/>
      <c r="B115" s="7"/>
      <c r="C115" s="7"/>
      <c r="D115" s="2"/>
      <c r="E115" s="2"/>
      <c r="F115" s="7"/>
      <c r="G115" s="7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0.5" customHeight="1">
      <c r="A116" s="2"/>
      <c r="B116" s="7"/>
      <c r="C116" s="7"/>
      <c r="D116" s="2"/>
      <c r="E116" s="2"/>
      <c r="F116" s="7"/>
      <c r="G116" s="7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0.5" customHeight="1">
      <c r="A117" s="2"/>
      <c r="B117" s="7"/>
      <c r="C117" s="7"/>
      <c r="D117" s="2"/>
      <c r="E117" s="2"/>
      <c r="F117" s="7"/>
      <c r="G117" s="7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0.5" customHeight="1">
      <c r="A118" s="2"/>
      <c r="B118" s="7"/>
      <c r="C118" s="7"/>
      <c r="D118" s="2"/>
      <c r="E118" s="2"/>
      <c r="F118" s="7"/>
      <c r="G118" s="7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0.5" customHeight="1">
      <c r="A119" s="2"/>
      <c r="B119" s="7"/>
      <c r="C119" s="7"/>
      <c r="D119" s="2"/>
      <c r="E119" s="2"/>
      <c r="F119" s="7"/>
      <c r="G119" s="7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0.5" customHeight="1">
      <c r="A120" s="2"/>
      <c r="B120" s="7"/>
      <c r="C120" s="7"/>
      <c r="D120" s="2"/>
      <c r="E120" s="2"/>
      <c r="F120" s="7"/>
      <c r="G120" s="7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0.5" customHeight="1">
      <c r="A121" s="2"/>
      <c r="B121" s="7"/>
      <c r="C121" s="7"/>
      <c r="D121" s="2"/>
      <c r="E121" s="2"/>
      <c r="F121" s="7"/>
      <c r="G121" s="7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0.5" customHeight="1">
      <c r="A122" s="2"/>
      <c r="B122" s="7"/>
      <c r="C122" s="7"/>
      <c r="D122" s="2"/>
      <c r="E122" s="2"/>
      <c r="F122" s="7"/>
      <c r="G122" s="7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0.5" customHeight="1">
      <c r="A123" s="2"/>
      <c r="B123" s="7"/>
      <c r="C123" s="7"/>
      <c r="D123" s="2"/>
      <c r="E123" s="2"/>
      <c r="F123" s="7"/>
      <c r="G123" s="7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0.5" customHeight="1">
      <c r="A124" s="2"/>
      <c r="B124" s="7"/>
      <c r="C124" s="7"/>
      <c r="D124" s="2"/>
      <c r="E124" s="2"/>
      <c r="F124" s="7"/>
      <c r="G124" s="7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0.5" customHeight="1">
      <c r="A125" s="2"/>
      <c r="B125" s="7"/>
      <c r="C125" s="7"/>
      <c r="D125" s="2"/>
      <c r="E125" s="2"/>
      <c r="F125" s="7"/>
      <c r="G125" s="7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0.5" customHeight="1">
      <c r="A126" s="2"/>
      <c r="B126" s="7"/>
      <c r="C126" s="7"/>
      <c r="D126" s="2"/>
      <c r="E126" s="2"/>
      <c r="F126" s="7"/>
      <c r="G126" s="7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0.5" customHeight="1">
      <c r="A127" s="2"/>
      <c r="B127" s="7"/>
      <c r="C127" s="7"/>
      <c r="D127" s="2"/>
      <c r="E127" s="2"/>
      <c r="F127" s="7"/>
      <c r="G127" s="7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0.5" customHeight="1">
      <c r="A128" s="2"/>
      <c r="B128" s="7"/>
      <c r="C128" s="7"/>
      <c r="D128" s="2"/>
      <c r="E128" s="2"/>
      <c r="F128" s="7"/>
      <c r="G128" s="7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0.5" customHeight="1">
      <c r="A129" s="2"/>
      <c r="B129" s="7"/>
      <c r="C129" s="7"/>
      <c r="D129" s="2"/>
      <c r="E129" s="2"/>
      <c r="F129" s="7"/>
      <c r="G129" s="7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0.5" customHeight="1">
      <c r="A130" s="2"/>
      <c r="B130" s="7"/>
      <c r="C130" s="7"/>
      <c r="D130" s="2"/>
      <c r="E130" s="2"/>
      <c r="F130" s="7"/>
      <c r="G130" s="7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0.5" customHeight="1">
      <c r="A131" s="2"/>
      <c r="B131" s="7"/>
      <c r="C131" s="7"/>
      <c r="D131" s="2"/>
      <c r="E131" s="2"/>
      <c r="F131" s="7"/>
      <c r="G131" s="7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0.5" customHeight="1">
      <c r="A132" s="2"/>
      <c r="B132" s="7"/>
      <c r="C132" s="7"/>
      <c r="D132" s="2"/>
      <c r="E132" s="2"/>
      <c r="F132" s="7"/>
      <c r="G132" s="7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0.5" customHeight="1">
      <c r="A133" s="2"/>
      <c r="B133" s="7"/>
      <c r="C133" s="7"/>
      <c r="D133" s="2"/>
      <c r="E133" s="2"/>
      <c r="F133" s="7"/>
      <c r="G133" s="7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0.5" customHeight="1">
      <c r="A134" s="2"/>
      <c r="B134" s="7"/>
      <c r="C134" s="7"/>
      <c r="D134" s="2"/>
      <c r="E134" s="2"/>
      <c r="F134" s="7"/>
      <c r="G134" s="7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0.5" customHeight="1">
      <c r="A135" s="2"/>
      <c r="B135" s="7"/>
      <c r="C135" s="7"/>
      <c r="D135" s="2"/>
      <c r="E135" s="2"/>
      <c r="F135" s="7"/>
      <c r="G135" s="7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0.5" customHeight="1">
      <c r="A136" s="2"/>
      <c r="B136" s="7"/>
      <c r="C136" s="7"/>
      <c r="D136" s="2"/>
      <c r="E136" s="2"/>
      <c r="F136" s="7"/>
      <c r="G136" s="7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0.5" customHeight="1">
      <c r="A137" s="2"/>
      <c r="B137" s="7"/>
      <c r="C137" s="7"/>
      <c r="D137" s="2"/>
      <c r="E137" s="2"/>
      <c r="F137" s="7"/>
      <c r="G137" s="7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0.5" customHeight="1">
      <c r="A138" s="2"/>
      <c r="B138" s="7"/>
      <c r="C138" s="7"/>
      <c r="D138" s="2"/>
      <c r="E138" s="2"/>
      <c r="F138" s="7"/>
      <c r="G138" s="7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0.5" customHeight="1">
      <c r="A139" s="2"/>
      <c r="B139" s="7"/>
      <c r="C139" s="7"/>
      <c r="D139" s="2"/>
      <c r="E139" s="2"/>
      <c r="F139" s="7"/>
      <c r="G139" s="7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0.5" customHeight="1">
      <c r="A140" s="2"/>
      <c r="B140" s="7"/>
      <c r="C140" s="7"/>
      <c r="D140" s="2"/>
      <c r="E140" s="2"/>
      <c r="F140" s="7"/>
      <c r="G140" s="7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0.5" customHeight="1">
      <c r="A141" s="2"/>
      <c r="B141" s="7"/>
      <c r="C141" s="7"/>
      <c r="D141" s="2"/>
      <c r="E141" s="2"/>
      <c r="F141" s="7"/>
      <c r="G141" s="7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0.5" customHeight="1">
      <c r="A142" s="2"/>
      <c r="B142" s="7"/>
      <c r="C142" s="7"/>
      <c r="D142" s="2"/>
      <c r="E142" s="2"/>
      <c r="F142" s="7"/>
      <c r="G142" s="7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0.5" customHeight="1">
      <c r="A143" s="2"/>
      <c r="B143" s="7"/>
      <c r="C143" s="7"/>
      <c r="D143" s="2"/>
      <c r="E143" s="2"/>
      <c r="F143" s="7"/>
      <c r="G143" s="7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0.5" customHeight="1">
      <c r="A144" s="2"/>
      <c r="B144" s="7"/>
      <c r="C144" s="7"/>
      <c r="D144" s="2"/>
      <c r="E144" s="2"/>
      <c r="F144" s="7"/>
      <c r="G144" s="7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0.5" customHeight="1">
      <c r="A145" s="2"/>
      <c r="B145" s="7"/>
      <c r="C145" s="7"/>
      <c r="D145" s="2"/>
      <c r="E145" s="2"/>
      <c r="F145" s="7"/>
      <c r="G145" s="7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0.5" customHeight="1">
      <c r="A146" s="2"/>
      <c r="B146" s="7"/>
      <c r="C146" s="7"/>
      <c r="D146" s="2"/>
      <c r="E146" s="2"/>
      <c r="F146" s="7"/>
      <c r="G146" s="7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0.5" customHeight="1">
      <c r="A147" s="2"/>
      <c r="B147" s="7"/>
      <c r="C147" s="7"/>
      <c r="D147" s="2"/>
      <c r="E147" s="2"/>
      <c r="F147" s="7"/>
      <c r="G147" s="7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0.5" customHeight="1">
      <c r="A148" s="2"/>
      <c r="B148" s="7"/>
      <c r="C148" s="7"/>
      <c r="D148" s="2"/>
      <c r="E148" s="2"/>
      <c r="F148" s="7"/>
      <c r="G148" s="7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0.5" customHeight="1">
      <c r="A149" s="2"/>
      <c r="B149" s="7"/>
      <c r="C149" s="7"/>
      <c r="D149" s="2"/>
      <c r="E149" s="2"/>
      <c r="F149" s="7"/>
      <c r="G149" s="7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0.5" customHeight="1">
      <c r="A150" s="2"/>
      <c r="B150" s="7"/>
      <c r="C150" s="7"/>
      <c r="D150" s="2"/>
      <c r="E150" s="2"/>
      <c r="F150" s="7"/>
      <c r="G150" s="7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0.5" customHeight="1">
      <c r="A151" s="2"/>
      <c r="B151" s="7"/>
      <c r="C151" s="7"/>
      <c r="D151" s="2"/>
      <c r="E151" s="2"/>
      <c r="F151" s="7"/>
      <c r="G151" s="7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0.5" customHeight="1">
      <c r="A152" s="2"/>
      <c r="B152" s="7"/>
      <c r="C152" s="7"/>
      <c r="D152" s="2"/>
      <c r="E152" s="2"/>
      <c r="F152" s="7"/>
      <c r="G152" s="7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0.5" customHeight="1">
      <c r="A153" s="2"/>
      <c r="B153" s="7"/>
      <c r="C153" s="7"/>
      <c r="D153" s="2"/>
      <c r="E153" s="2"/>
      <c r="F153" s="7"/>
      <c r="G153" s="7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0.5" customHeight="1">
      <c r="A154" s="2"/>
      <c r="B154" s="7"/>
      <c r="C154" s="7"/>
      <c r="D154" s="2"/>
      <c r="E154" s="2"/>
      <c r="F154" s="7"/>
      <c r="G154" s="7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0.5" customHeight="1">
      <c r="A155" s="2"/>
      <c r="B155" s="7"/>
      <c r="C155" s="7"/>
      <c r="D155" s="2"/>
      <c r="E155" s="2"/>
      <c r="F155" s="7"/>
      <c r="G155" s="7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0.5" customHeight="1">
      <c r="A156" s="2"/>
      <c r="B156" s="7"/>
      <c r="C156" s="7"/>
      <c r="D156" s="2"/>
      <c r="E156" s="2"/>
      <c r="F156" s="7"/>
      <c r="G156" s="7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0.5" customHeight="1">
      <c r="A157" s="2"/>
      <c r="B157" s="7"/>
      <c r="C157" s="7"/>
      <c r="D157" s="2"/>
      <c r="E157" s="2"/>
      <c r="F157" s="7"/>
      <c r="G157" s="7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0.5" customHeight="1">
      <c r="A158" s="2"/>
      <c r="B158" s="7"/>
      <c r="C158" s="7"/>
      <c r="D158" s="2"/>
      <c r="E158" s="2"/>
      <c r="F158" s="7"/>
      <c r="G158" s="7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0.5" customHeight="1">
      <c r="A159" s="2"/>
      <c r="B159" s="7"/>
      <c r="C159" s="7"/>
      <c r="D159" s="2"/>
      <c r="E159" s="2"/>
      <c r="F159" s="7"/>
      <c r="G159" s="7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0.5" customHeight="1">
      <c r="A160" s="2"/>
      <c r="B160" s="7"/>
      <c r="C160" s="7"/>
      <c r="D160" s="2"/>
      <c r="E160" s="2"/>
      <c r="F160" s="7"/>
      <c r="G160" s="7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0.5" customHeight="1">
      <c r="A161" s="2"/>
      <c r="B161" s="7"/>
      <c r="C161" s="7"/>
      <c r="D161" s="2"/>
      <c r="E161" s="2"/>
      <c r="F161" s="7"/>
      <c r="G161" s="7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0.5" customHeight="1">
      <c r="A162" s="2"/>
      <c r="B162" s="7"/>
      <c r="C162" s="7"/>
      <c r="D162" s="2"/>
      <c r="E162" s="2"/>
      <c r="F162" s="7"/>
      <c r="G162" s="7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0.5" customHeight="1">
      <c r="A163" s="2"/>
      <c r="B163" s="7"/>
      <c r="C163" s="7"/>
      <c r="D163" s="2"/>
      <c r="E163" s="2"/>
      <c r="F163" s="7"/>
      <c r="G163" s="7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0.5" customHeight="1">
      <c r="A164" s="2"/>
      <c r="B164" s="7"/>
      <c r="C164" s="7"/>
      <c r="D164" s="2"/>
      <c r="E164" s="2"/>
      <c r="F164" s="7"/>
      <c r="G164" s="7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0.5" customHeight="1">
      <c r="A165" s="2"/>
      <c r="B165" s="7"/>
      <c r="C165" s="7"/>
      <c r="D165" s="2"/>
      <c r="E165" s="2"/>
      <c r="F165" s="7"/>
      <c r="G165" s="7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0.5" customHeight="1">
      <c r="A166" s="2"/>
      <c r="B166" s="7"/>
      <c r="C166" s="7"/>
      <c r="D166" s="2"/>
      <c r="E166" s="2"/>
      <c r="F166" s="7"/>
      <c r="G166" s="7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0.5" customHeight="1">
      <c r="A167" s="2"/>
      <c r="B167" s="7"/>
      <c r="C167" s="7"/>
      <c r="D167" s="2"/>
      <c r="E167" s="2"/>
      <c r="F167" s="7"/>
      <c r="G167" s="7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0.5" customHeight="1">
      <c r="A168" s="2"/>
      <c r="B168" s="7"/>
      <c r="C168" s="7"/>
      <c r="D168" s="2"/>
      <c r="E168" s="2"/>
      <c r="F168" s="7"/>
      <c r="G168" s="7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0.5" customHeight="1">
      <c r="A169" s="2"/>
      <c r="B169" s="7"/>
      <c r="C169" s="7"/>
      <c r="D169" s="2"/>
      <c r="E169" s="2"/>
      <c r="F169" s="7"/>
      <c r="G169" s="7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0.5" customHeight="1">
      <c r="A170" s="2"/>
      <c r="B170" s="7"/>
      <c r="C170" s="7"/>
      <c r="D170" s="2"/>
      <c r="E170" s="2"/>
      <c r="F170" s="7"/>
      <c r="G170" s="7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0.5" customHeight="1">
      <c r="A171" s="2"/>
      <c r="B171" s="7"/>
      <c r="C171" s="7"/>
      <c r="D171" s="2"/>
      <c r="E171" s="2"/>
      <c r="F171" s="7"/>
      <c r="G171" s="7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0.5" customHeight="1">
      <c r="A172" s="2"/>
      <c r="B172" s="7"/>
      <c r="C172" s="7"/>
      <c r="D172" s="2"/>
      <c r="E172" s="2"/>
      <c r="F172" s="7"/>
      <c r="G172" s="7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0.5" customHeight="1">
      <c r="A173" s="2"/>
      <c r="B173" s="7"/>
      <c r="C173" s="7"/>
      <c r="D173" s="2"/>
      <c r="E173" s="2"/>
      <c r="F173" s="7"/>
      <c r="G173" s="7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0.5" customHeight="1">
      <c r="A174" s="2"/>
      <c r="B174" s="7"/>
      <c r="C174" s="7"/>
      <c r="D174" s="2"/>
      <c r="E174" s="2"/>
      <c r="F174" s="7"/>
      <c r="G174" s="7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0.5" customHeight="1">
      <c r="A175" s="2"/>
      <c r="B175" s="7"/>
      <c r="C175" s="7"/>
      <c r="D175" s="2"/>
      <c r="E175" s="2"/>
      <c r="F175" s="7"/>
      <c r="G175" s="7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0.5" customHeight="1">
      <c r="A176" s="2"/>
      <c r="B176" s="7"/>
      <c r="C176" s="7"/>
      <c r="D176" s="2"/>
      <c r="E176" s="2"/>
      <c r="F176" s="7"/>
      <c r="G176" s="7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0.5" customHeight="1">
      <c r="A177" s="2"/>
      <c r="B177" s="7"/>
      <c r="C177" s="7"/>
      <c r="D177" s="2"/>
      <c r="E177" s="2"/>
      <c r="F177" s="7"/>
      <c r="G177" s="7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0.5" customHeight="1">
      <c r="A178" s="2"/>
      <c r="B178" s="7"/>
      <c r="C178" s="7"/>
      <c r="D178" s="2"/>
      <c r="E178" s="2"/>
      <c r="F178" s="7"/>
      <c r="G178" s="7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0.5" customHeight="1">
      <c r="A179" s="2"/>
      <c r="B179" s="7"/>
      <c r="C179" s="7"/>
      <c r="D179" s="2"/>
      <c r="E179" s="2"/>
      <c r="F179" s="7"/>
      <c r="G179" s="7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0.5" customHeight="1">
      <c r="A180" s="2"/>
      <c r="B180" s="7"/>
      <c r="C180" s="7"/>
      <c r="D180" s="2"/>
      <c r="E180" s="2"/>
      <c r="F180" s="7"/>
      <c r="G180" s="7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0.5" customHeight="1">
      <c r="A181" s="2"/>
      <c r="B181" s="7"/>
      <c r="C181" s="7"/>
      <c r="D181" s="2"/>
      <c r="E181" s="2"/>
      <c r="F181" s="7"/>
      <c r="G181" s="7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0.5" customHeight="1">
      <c r="A182" s="2"/>
      <c r="B182" s="7"/>
      <c r="C182" s="7"/>
      <c r="D182" s="2"/>
      <c r="E182" s="2"/>
      <c r="F182" s="7"/>
      <c r="G182" s="7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0.5" customHeight="1">
      <c r="A183" s="2"/>
      <c r="B183" s="7"/>
      <c r="C183" s="7"/>
      <c r="D183" s="2"/>
      <c r="E183" s="2"/>
      <c r="F183" s="7"/>
      <c r="G183" s="7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0.5" customHeight="1">
      <c r="A184" s="2"/>
      <c r="B184" s="7"/>
      <c r="C184" s="7"/>
      <c r="D184" s="2"/>
      <c r="E184" s="2"/>
      <c r="F184" s="7"/>
      <c r="G184" s="7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0.5" customHeight="1">
      <c r="A185" s="2"/>
      <c r="B185" s="7"/>
      <c r="C185" s="7"/>
      <c r="D185" s="2"/>
      <c r="E185" s="2"/>
      <c r="F185" s="7"/>
      <c r="G185" s="7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0.5" customHeight="1">
      <c r="A186" s="2"/>
      <c r="B186" s="7"/>
      <c r="C186" s="7"/>
      <c r="D186" s="2"/>
      <c r="E186" s="2"/>
      <c r="F186" s="7"/>
      <c r="G186" s="7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0.5" customHeight="1">
      <c r="A187" s="2"/>
      <c r="B187" s="7"/>
      <c r="C187" s="7"/>
      <c r="D187" s="2"/>
      <c r="E187" s="2"/>
      <c r="F187" s="7"/>
      <c r="G187" s="7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0.5" customHeight="1">
      <c r="A188" s="2"/>
      <c r="B188" s="7"/>
      <c r="C188" s="7"/>
      <c r="D188" s="2"/>
      <c r="E188" s="2"/>
      <c r="F188" s="7"/>
      <c r="G188" s="7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0.5" customHeight="1">
      <c r="A189" s="2"/>
      <c r="B189" s="7"/>
      <c r="C189" s="7"/>
      <c r="D189" s="2"/>
      <c r="E189" s="2"/>
      <c r="F189" s="7"/>
      <c r="G189" s="7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0.5" customHeight="1">
      <c r="A190" s="2"/>
      <c r="B190" s="7"/>
      <c r="C190" s="7"/>
      <c r="D190" s="2"/>
      <c r="E190" s="2"/>
      <c r="F190" s="7"/>
      <c r="G190" s="7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0.5" customHeight="1">
      <c r="A191" s="2"/>
      <c r="B191" s="7"/>
      <c r="C191" s="7"/>
      <c r="D191" s="2"/>
      <c r="E191" s="2"/>
      <c r="F191" s="7"/>
      <c r="G191" s="7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0.5" customHeight="1">
      <c r="A192" s="2"/>
      <c r="B192" s="7"/>
      <c r="C192" s="7"/>
      <c r="D192" s="2"/>
      <c r="E192" s="2"/>
      <c r="F192" s="7"/>
      <c r="G192" s="7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0.5" customHeight="1">
      <c r="A193" s="2"/>
      <c r="B193" s="7"/>
      <c r="C193" s="7"/>
      <c r="D193" s="2"/>
      <c r="E193" s="2"/>
      <c r="F193" s="7"/>
      <c r="G193" s="7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0.5" customHeight="1">
      <c r="A194" s="2"/>
      <c r="B194" s="7"/>
      <c r="C194" s="7"/>
      <c r="D194" s="2"/>
      <c r="E194" s="2"/>
      <c r="F194" s="7"/>
      <c r="G194" s="7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0.5" customHeight="1">
      <c r="A195" s="2"/>
      <c r="B195" s="7"/>
      <c r="C195" s="7"/>
      <c r="D195" s="2"/>
      <c r="E195" s="2"/>
      <c r="F195" s="7"/>
      <c r="G195" s="7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0.5" customHeight="1">
      <c r="A196" s="2"/>
      <c r="B196" s="7"/>
      <c r="C196" s="7"/>
      <c r="D196" s="2"/>
      <c r="E196" s="2"/>
      <c r="F196" s="7"/>
      <c r="G196" s="7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0.5" customHeight="1">
      <c r="A197" s="2"/>
      <c r="B197" s="7"/>
      <c r="C197" s="7"/>
      <c r="D197" s="2"/>
      <c r="E197" s="2"/>
      <c r="F197" s="7"/>
      <c r="G197" s="7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0.5" customHeight="1">
      <c r="A198" s="2"/>
      <c r="B198" s="7"/>
      <c r="C198" s="7"/>
      <c r="D198" s="2"/>
      <c r="E198" s="2"/>
      <c r="F198" s="7"/>
      <c r="G198" s="7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0.5" customHeight="1">
      <c r="A199" s="2"/>
      <c r="B199" s="7"/>
      <c r="C199" s="7"/>
      <c r="D199" s="2"/>
      <c r="E199" s="2"/>
      <c r="F199" s="7"/>
      <c r="G199" s="7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0.5" customHeight="1">
      <c r="A200" s="2"/>
      <c r="B200" s="7"/>
      <c r="C200" s="7"/>
      <c r="D200" s="2"/>
      <c r="E200" s="2"/>
      <c r="F200" s="7"/>
      <c r="G200" s="7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0.5" customHeight="1">
      <c r="A201" s="2"/>
      <c r="B201" s="7"/>
      <c r="C201" s="7"/>
      <c r="D201" s="2"/>
      <c r="E201" s="2"/>
      <c r="F201" s="7"/>
      <c r="G201" s="7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0.5" customHeight="1">
      <c r="A202" s="2"/>
      <c r="B202" s="7"/>
      <c r="C202" s="7"/>
      <c r="D202" s="2"/>
      <c r="E202" s="2"/>
      <c r="F202" s="7"/>
      <c r="G202" s="7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0.5" customHeight="1">
      <c r="A203" s="2"/>
      <c r="B203" s="7"/>
      <c r="C203" s="7"/>
      <c r="D203" s="2"/>
      <c r="E203" s="2"/>
      <c r="F203" s="7"/>
      <c r="G203" s="7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0.5" customHeight="1">
      <c r="A204" s="2"/>
      <c r="B204" s="7"/>
      <c r="C204" s="7"/>
      <c r="D204" s="2"/>
      <c r="E204" s="2"/>
      <c r="F204" s="7"/>
      <c r="G204" s="7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0.5" customHeight="1">
      <c r="A205" s="2"/>
      <c r="B205" s="7"/>
      <c r="C205" s="7"/>
      <c r="D205" s="2"/>
      <c r="E205" s="2"/>
      <c r="F205" s="7"/>
      <c r="G205" s="7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0.5" customHeight="1">
      <c r="A206" s="2"/>
      <c r="B206" s="7"/>
      <c r="C206" s="7"/>
      <c r="D206" s="2"/>
      <c r="E206" s="2"/>
      <c r="F206" s="7"/>
      <c r="G206" s="7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0.5" customHeight="1">
      <c r="A207" s="2"/>
      <c r="B207" s="7"/>
      <c r="C207" s="7"/>
      <c r="D207" s="2"/>
      <c r="E207" s="2"/>
      <c r="F207" s="7"/>
      <c r="G207" s="7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0.5" customHeight="1">
      <c r="A208" s="2"/>
      <c r="B208" s="7"/>
      <c r="C208" s="7"/>
      <c r="D208" s="2"/>
      <c r="E208" s="2"/>
      <c r="F208" s="7"/>
      <c r="G208" s="7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0.5" customHeight="1">
      <c r="A209" s="2"/>
      <c r="B209" s="7"/>
      <c r="C209" s="7"/>
      <c r="D209" s="2"/>
      <c r="E209" s="2"/>
      <c r="F209" s="7"/>
      <c r="G209" s="7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0.5" customHeight="1">
      <c r="A210" s="2"/>
      <c r="B210" s="7"/>
      <c r="C210" s="7"/>
      <c r="D210" s="2"/>
      <c r="E210" s="2"/>
      <c r="F210" s="7"/>
      <c r="G210" s="7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0.5" customHeight="1">
      <c r="A211" s="2"/>
      <c r="B211" s="7"/>
      <c r="C211" s="7"/>
      <c r="D211" s="2"/>
      <c r="E211" s="2"/>
      <c r="F211" s="7"/>
      <c r="G211" s="7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0.5" customHeight="1">
      <c r="A212" s="2"/>
      <c r="B212" s="7"/>
      <c r="C212" s="7"/>
      <c r="D212" s="2"/>
      <c r="E212" s="2"/>
      <c r="F212" s="7"/>
      <c r="G212" s="7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0.5" customHeight="1">
      <c r="A213" s="2"/>
      <c r="B213" s="7"/>
      <c r="C213" s="7"/>
      <c r="D213" s="2"/>
      <c r="E213" s="2"/>
      <c r="F213" s="7"/>
      <c r="G213" s="7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0.5" customHeight="1">
      <c r="A214" s="2"/>
      <c r="B214" s="7"/>
      <c r="C214" s="7"/>
      <c r="D214" s="2"/>
      <c r="E214" s="2"/>
      <c r="F214" s="7"/>
      <c r="G214" s="7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0.5" customHeight="1">
      <c r="A215" s="2"/>
      <c r="B215" s="7"/>
      <c r="C215" s="7"/>
      <c r="D215" s="2"/>
      <c r="E215" s="2"/>
      <c r="F215" s="7"/>
      <c r="G215" s="7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0.5" customHeight="1">
      <c r="A216" s="2"/>
      <c r="B216" s="7"/>
      <c r="C216" s="7"/>
      <c r="D216" s="2"/>
      <c r="E216" s="2"/>
      <c r="F216" s="7"/>
      <c r="G216" s="7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0.5" customHeight="1">
      <c r="A217" s="2"/>
      <c r="B217" s="7"/>
      <c r="C217" s="7"/>
      <c r="D217" s="2"/>
      <c r="E217" s="2"/>
      <c r="F217" s="7"/>
      <c r="G217" s="7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22.88"/>
    <col customWidth="1" min="2" max="2" width="11.75"/>
    <col customWidth="1" min="3" max="11" width="11.5"/>
    <col customWidth="1" min="12" max="26" width="10.0"/>
  </cols>
  <sheetData>
    <row r="1" ht="15.0" customHeight="1">
      <c r="A1" s="1" t="s">
        <v>0</v>
      </c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5.0" customHeight="1">
      <c r="A2" s="3" t="s">
        <v>1</v>
      </c>
      <c r="E2" s="4" t="s">
        <v>20</v>
      </c>
      <c r="G2" s="5" t="s">
        <v>3</v>
      </c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5.75" customHeight="1">
      <c r="A3" s="1" t="s">
        <v>4</v>
      </c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15.75" customHeight="1">
      <c r="A4" s="6" t="s">
        <v>5</v>
      </c>
      <c r="J4" s="2"/>
      <c r="K4" s="34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10.5" customHeight="1">
      <c r="A5" s="2"/>
      <c r="B5" s="7"/>
      <c r="C5" s="7"/>
      <c r="D5" s="2"/>
      <c r="E5" s="2"/>
      <c r="F5" s="7"/>
      <c r="G5" s="7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10.5" customHeight="1">
      <c r="A6" s="8" t="s">
        <v>6</v>
      </c>
      <c r="B6" s="9" t="s">
        <v>7</v>
      </c>
      <c r="C6" s="10"/>
      <c r="D6" s="10"/>
      <c r="E6" s="11"/>
      <c r="F6" s="12" t="s">
        <v>8</v>
      </c>
      <c r="G6" s="10"/>
      <c r="H6" s="10"/>
      <c r="I6" s="11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10.5" customHeight="1">
      <c r="A7" s="13"/>
      <c r="B7" s="14" t="s">
        <v>9</v>
      </c>
      <c r="C7" s="14" t="s">
        <v>10</v>
      </c>
      <c r="D7" s="15" t="s">
        <v>11</v>
      </c>
      <c r="E7" s="15" t="s">
        <v>12</v>
      </c>
      <c r="F7" s="16" t="s">
        <v>9</v>
      </c>
      <c r="G7" s="16" t="s">
        <v>10</v>
      </c>
      <c r="H7" s="17" t="s">
        <v>11</v>
      </c>
      <c r="I7" s="17" t="s">
        <v>12</v>
      </c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10.5" customHeight="1">
      <c r="A8" s="18" t="s">
        <v>13</v>
      </c>
      <c r="B8" s="19">
        <f>IFERROR(__xludf.DUMMYFUNCTION("+Hoja2!D8"),83.0)</f>
        <v>83</v>
      </c>
      <c r="C8" s="20">
        <v>0.0</v>
      </c>
      <c r="D8" s="21">
        <f>IFERROR(__xludf.DUMMYFUNCTION("+IFERROR((C8/B8),0)"),0.0)</f>
        <v>0</v>
      </c>
      <c r="E8" s="19"/>
      <c r="F8" s="19">
        <f>IFERROR(__xludf.DUMMYFUNCTION("+B8+FEB!F8"),207.5)</f>
        <v>207.5</v>
      </c>
      <c r="G8" s="19">
        <f>IFERROR(__xludf.DUMMYFUNCTION("+C8+FEB!G8"),0.0)</f>
        <v>0</v>
      </c>
      <c r="H8" s="21">
        <f>IFERROR(__xludf.DUMMYFUNCTION("+IFERROR((G8/F8),0)"),0.0)</f>
        <v>0</v>
      </c>
      <c r="I8" s="22">
        <f>E8+FEB!I8</f>
        <v>0</v>
      </c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10.5" customHeight="1">
      <c r="A9" s="18" t="s">
        <v>14</v>
      </c>
      <c r="B9" s="19">
        <f>IFERROR(__xludf.DUMMYFUNCTION("+Hoja2!D19"),25.0)</f>
        <v>25</v>
      </c>
      <c r="C9" s="20">
        <v>0.0</v>
      </c>
      <c r="D9" s="21">
        <f>IFERROR(__xludf.DUMMYFUNCTION("+IFERROR((C9/B9),0)"),0.0)</f>
        <v>0</v>
      </c>
      <c r="E9" s="19"/>
      <c r="F9" s="19">
        <f>IFERROR(__xludf.DUMMYFUNCTION("+B9+FEB!F9"),62.5)</f>
        <v>62.5</v>
      </c>
      <c r="G9" s="19">
        <f>IFERROR(__xludf.DUMMYFUNCTION("+C9+FEB!G9"),93.0)</f>
        <v>93</v>
      </c>
      <c r="H9" s="21">
        <f>IFERROR(__xludf.DUMMYFUNCTION("+IFERROR((G9/F9),0)"),1.488)</f>
        <v>1.488</v>
      </c>
      <c r="I9" s="22">
        <f>E9+FEB!I9</f>
        <v>0</v>
      </c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10.5" customHeight="1">
      <c r="A10" s="23" t="s">
        <v>15</v>
      </c>
      <c r="B10" s="24">
        <f>IFERROR(__xludf.DUMMYFUNCTION("+B8-B9"),58.0)</f>
        <v>58</v>
      </c>
      <c r="C10" s="24">
        <f>IFERROR(__xludf.DUMMYFUNCTION("+C8-C9"),0.0)</f>
        <v>0</v>
      </c>
      <c r="D10" s="25">
        <f>IFERROR(__xludf.DUMMYFUNCTION("+IFERROR(C10/B10,0)"),0.0)</f>
        <v>0</v>
      </c>
      <c r="E10" s="24">
        <f>IFERROR(__xludf.DUMMYFUNCTION("+E8-E9"),0.0)</f>
        <v>0</v>
      </c>
      <c r="F10" s="24">
        <f>IFERROR(__xludf.DUMMYFUNCTION("+F8-F9"),145.0)</f>
        <v>145</v>
      </c>
      <c r="G10" s="24">
        <f>IFERROR(__xludf.DUMMYFUNCTION("+G8-G9"),-93.0)</f>
        <v>-93</v>
      </c>
      <c r="H10" s="25">
        <f>IFERROR(__xludf.DUMMYFUNCTION("+IFERROR(G10/F10,0)"),-0.6413793103448275)</f>
        <v>-0.6413793103</v>
      </c>
      <c r="I10" s="24">
        <f>IFERROR(__xludf.DUMMYFUNCTION("+I8-I9"),0.0)</f>
        <v>0</v>
      </c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10.5" customHeight="1">
      <c r="A11" s="26"/>
      <c r="B11" s="27"/>
      <c r="C11" s="27"/>
      <c r="D11" s="28"/>
      <c r="E11" s="27"/>
      <c r="F11" s="27"/>
      <c r="G11" s="27"/>
      <c r="H11" s="28"/>
      <c r="I11" s="28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10.5" customHeight="1">
      <c r="A12" s="2"/>
      <c r="B12" s="7"/>
      <c r="C12" s="7"/>
      <c r="D12" s="2"/>
      <c r="E12" s="7"/>
      <c r="F12" s="7"/>
      <c r="G12" s="7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10.5" customHeight="1">
      <c r="A13" s="23" t="s">
        <v>16</v>
      </c>
      <c r="B13" s="24">
        <f t="shared" ref="B13:C13" si="1">B10</f>
        <v>58</v>
      </c>
      <c r="C13" s="24">
        <f t="shared" si="1"/>
        <v>0</v>
      </c>
      <c r="D13" s="25">
        <f>IFERROR(__xludf.DUMMYFUNCTION("+IFERROR((C13/B13),0)"),0.0)</f>
        <v>0</v>
      </c>
      <c r="E13" s="24">
        <f t="shared" ref="E13:G13" si="2">E10</f>
        <v>0</v>
      </c>
      <c r="F13" s="24">
        <f t="shared" si="2"/>
        <v>145</v>
      </c>
      <c r="G13" s="24">
        <f t="shared" si="2"/>
        <v>-93</v>
      </c>
      <c r="H13" s="25">
        <f>IFERROR(__xludf.DUMMYFUNCTION("+IFERROR((G13/F13),0)"),-0.6413793103448275)</f>
        <v>-0.6413793103</v>
      </c>
      <c r="I13" s="24">
        <f>I10</f>
        <v>0</v>
      </c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10.5" customHeight="1">
      <c r="A14" s="2"/>
      <c r="B14" s="7"/>
      <c r="C14" s="7"/>
      <c r="D14" s="2"/>
      <c r="E14" s="2"/>
      <c r="F14" s="7"/>
      <c r="G14" s="7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10.5" customHeight="1">
      <c r="A15" s="23" t="s">
        <v>17</v>
      </c>
      <c r="B15" s="19">
        <f>IFERROR(__xludf.DUMMYFUNCTION("+Hoja2!D35"),350.0)</f>
        <v>350</v>
      </c>
      <c r="C15" s="20">
        <v>0.0</v>
      </c>
      <c r="D15" s="25">
        <f>IFERROR(__xludf.DUMMYFUNCTION("+IFERROR((C15/B15),0)"),0.0)</f>
        <v>0</v>
      </c>
      <c r="E15" s="19"/>
      <c r="F15" s="19">
        <f>IFERROR(__xludf.DUMMYFUNCTION("+B15+FEB!F15"),875.0)</f>
        <v>875</v>
      </c>
      <c r="G15" s="19">
        <f>IFERROR(__xludf.DUMMYFUNCTION("+C15+FEB!G15"),218.0)</f>
        <v>218</v>
      </c>
      <c r="H15" s="25">
        <f>IFERROR(__xludf.DUMMYFUNCTION("+IFERROR((G15/F15),0)"),0.24914285714285714)</f>
        <v>0.2491428571</v>
      </c>
      <c r="I15" s="30">
        <f>E15+FEB!I15</f>
        <v>0</v>
      </c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</row>
    <row r="16" ht="10.5" customHeight="1">
      <c r="A16" s="31"/>
      <c r="B16" s="32"/>
      <c r="C16" s="32"/>
      <c r="D16" s="31"/>
      <c r="E16" s="31"/>
      <c r="F16" s="7"/>
      <c r="G16" s="7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</row>
    <row r="17" ht="10.5" customHeight="1">
      <c r="A17" s="23" t="s">
        <v>18</v>
      </c>
      <c r="B17" s="19">
        <f>IFERROR(__xludf.DUMMYFUNCTION("+Hoja2!D36"),620.0)</f>
        <v>620</v>
      </c>
      <c r="C17" s="20">
        <v>388.0</v>
      </c>
      <c r="D17" s="25">
        <f>IFERROR(__xludf.DUMMYFUNCTION("+IFERROR((C17/B17),0)"),0.6258064516129033)</f>
        <v>0.6258064516</v>
      </c>
      <c r="E17" s="19"/>
      <c r="F17" s="19">
        <f>IFERROR(__xludf.DUMMYFUNCTION("+B17+FEB!F17"),1550.0)</f>
        <v>1550</v>
      </c>
      <c r="G17" s="19">
        <f>IFERROR(__xludf.DUMMYFUNCTION("+C17+FEB!G17"),776.0)</f>
        <v>776</v>
      </c>
      <c r="H17" s="25">
        <f>IFERROR(__xludf.DUMMYFUNCTION("+IFERROR((G17/F17),0)"),0.5006451612903225)</f>
        <v>0.5006451613</v>
      </c>
      <c r="I17" s="30">
        <f>E17+FEB!I17</f>
        <v>0</v>
      </c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</row>
    <row r="18" ht="10.5" customHeight="1">
      <c r="A18" s="2"/>
      <c r="B18" s="7"/>
      <c r="C18" s="7"/>
      <c r="D18" s="2"/>
      <c r="E18" s="2"/>
      <c r="F18" s="7"/>
      <c r="G18" s="7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10.5" customHeight="1">
      <c r="A19" s="2"/>
      <c r="B19" s="7"/>
      <c r="C19" s="7"/>
      <c r="D19" s="2"/>
      <c r="E19" s="2"/>
      <c r="F19" s="7"/>
      <c r="G19" s="7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10.5" customHeight="1">
      <c r="A20" s="2"/>
      <c r="B20" s="7"/>
      <c r="C20" s="7"/>
      <c r="D20" s="2"/>
      <c r="E20" s="2"/>
      <c r="F20" s="7"/>
      <c r="G20" s="7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0.5" customHeight="1">
      <c r="A21" s="2"/>
      <c r="B21" s="7"/>
      <c r="C21" s="7"/>
      <c r="D21" s="2"/>
      <c r="E21" s="2"/>
      <c r="F21" s="7"/>
      <c r="G21" s="7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0.5" customHeight="1">
      <c r="A22" s="2"/>
      <c r="B22" s="7"/>
      <c r="C22" s="7"/>
      <c r="D22" s="2"/>
      <c r="E22" s="2"/>
      <c r="F22" s="7"/>
      <c r="G22" s="7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0.5" customHeight="1">
      <c r="A23" s="2"/>
      <c r="B23" s="7"/>
      <c r="C23" s="7"/>
      <c r="D23" s="2"/>
      <c r="E23" s="2"/>
      <c r="F23" s="7"/>
      <c r="G23" s="7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0.5" customHeight="1">
      <c r="A24" s="2"/>
      <c r="B24" s="7"/>
      <c r="C24" s="7"/>
      <c r="D24" s="2"/>
      <c r="E24" s="2"/>
      <c r="F24" s="7"/>
      <c r="G24" s="7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0.5" customHeight="1">
      <c r="A25" s="2"/>
      <c r="B25" s="7"/>
      <c r="C25" s="7"/>
      <c r="D25" s="2"/>
      <c r="E25" s="2"/>
      <c r="F25" s="7"/>
      <c r="G25" s="7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0.5" customHeight="1">
      <c r="A26" s="2"/>
      <c r="B26" s="7"/>
      <c r="C26" s="7"/>
      <c r="D26" s="2"/>
      <c r="E26" s="2"/>
      <c r="F26" s="7"/>
      <c r="G26" s="7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0.5" customHeight="1">
      <c r="A27" s="2"/>
      <c r="B27" s="7"/>
      <c r="C27" s="7"/>
      <c r="D27" s="2"/>
      <c r="E27" s="2"/>
      <c r="F27" s="7"/>
      <c r="G27" s="7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0.5" customHeight="1">
      <c r="A28" s="2"/>
      <c r="B28" s="7"/>
      <c r="C28" s="7"/>
      <c r="D28" s="2"/>
      <c r="E28" s="2"/>
      <c r="F28" s="7"/>
      <c r="G28" s="7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0.5" customHeight="1">
      <c r="A29" s="2"/>
      <c r="B29" s="7"/>
      <c r="C29" s="7"/>
      <c r="D29" s="2"/>
      <c r="E29" s="2"/>
      <c r="F29" s="7"/>
      <c r="G29" s="7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0.5" customHeight="1">
      <c r="A30" s="2"/>
      <c r="B30" s="7"/>
      <c r="C30" s="7"/>
      <c r="D30" s="2"/>
      <c r="E30" s="2"/>
      <c r="F30" s="7"/>
      <c r="G30" s="7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0.5" customHeight="1">
      <c r="A31" s="2"/>
      <c r="B31" s="7"/>
      <c r="C31" s="7"/>
      <c r="D31" s="2"/>
      <c r="E31" s="2"/>
      <c r="F31" s="7"/>
      <c r="G31" s="7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0.5" customHeight="1">
      <c r="A32" s="2"/>
      <c r="B32" s="7"/>
      <c r="C32" s="7"/>
      <c r="D32" s="2"/>
      <c r="E32" s="2"/>
      <c r="F32" s="7"/>
      <c r="G32" s="7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0.5" customHeight="1">
      <c r="A33" s="2"/>
      <c r="B33" s="7"/>
      <c r="C33" s="7"/>
      <c r="D33" s="2"/>
      <c r="E33" s="2"/>
      <c r="F33" s="7"/>
      <c r="G33" s="7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0.5" customHeight="1">
      <c r="A34" s="2"/>
      <c r="B34" s="7"/>
      <c r="C34" s="7"/>
      <c r="D34" s="2"/>
      <c r="E34" s="2"/>
      <c r="F34" s="7"/>
      <c r="G34" s="7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0.5" customHeight="1">
      <c r="A35" s="2"/>
      <c r="B35" s="7"/>
      <c r="C35" s="7"/>
      <c r="D35" s="2"/>
      <c r="E35" s="2"/>
      <c r="F35" s="7"/>
      <c r="G35" s="7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0.5" customHeight="1">
      <c r="A36" s="2"/>
      <c r="B36" s="7"/>
      <c r="C36" s="7"/>
      <c r="D36" s="2"/>
      <c r="E36" s="2"/>
      <c r="F36" s="7"/>
      <c r="G36" s="7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0.5" customHeight="1">
      <c r="A37" s="2"/>
      <c r="B37" s="7"/>
      <c r="C37" s="7"/>
      <c r="D37" s="2"/>
      <c r="E37" s="2"/>
      <c r="F37" s="7"/>
      <c r="G37" s="7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0.5" customHeight="1">
      <c r="A38" s="2"/>
      <c r="B38" s="7"/>
      <c r="C38" s="7"/>
      <c r="D38" s="2"/>
      <c r="E38" s="2"/>
      <c r="F38" s="7"/>
      <c r="G38" s="7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0.5" customHeight="1">
      <c r="A39" s="2"/>
      <c r="B39" s="7"/>
      <c r="C39" s="7"/>
      <c r="D39" s="2"/>
      <c r="E39" s="2"/>
      <c r="F39" s="7"/>
      <c r="G39" s="7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0.5" customHeight="1">
      <c r="A40" s="2"/>
      <c r="B40" s="7"/>
      <c r="C40" s="7"/>
      <c r="D40" s="2"/>
      <c r="E40" s="2"/>
      <c r="F40" s="7"/>
      <c r="G40" s="7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0.5" customHeight="1">
      <c r="A41" s="2"/>
      <c r="B41" s="7"/>
      <c r="C41" s="7"/>
      <c r="D41" s="2"/>
      <c r="E41" s="2"/>
      <c r="F41" s="7"/>
      <c r="G41" s="7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0.5" customHeight="1">
      <c r="A42" s="2"/>
      <c r="B42" s="7"/>
      <c r="C42" s="7"/>
      <c r="D42" s="2"/>
      <c r="E42" s="2"/>
      <c r="F42" s="7"/>
      <c r="G42" s="7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0.5" customHeight="1">
      <c r="A43" s="2"/>
      <c r="B43" s="7"/>
      <c r="C43" s="7"/>
      <c r="D43" s="2"/>
      <c r="E43" s="2"/>
      <c r="F43" s="7"/>
      <c r="G43" s="7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0.5" customHeight="1">
      <c r="A44" s="2"/>
      <c r="B44" s="7"/>
      <c r="C44" s="7"/>
      <c r="D44" s="2"/>
      <c r="E44" s="2"/>
      <c r="F44" s="7"/>
      <c r="G44" s="7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0.5" customHeight="1">
      <c r="A45" s="2"/>
      <c r="B45" s="7"/>
      <c r="C45" s="7"/>
      <c r="D45" s="2"/>
      <c r="E45" s="2"/>
      <c r="F45" s="7"/>
      <c r="G45" s="7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0.5" customHeight="1">
      <c r="A46" s="2"/>
      <c r="B46" s="7"/>
      <c r="C46" s="7"/>
      <c r="D46" s="2"/>
      <c r="E46" s="2"/>
      <c r="F46" s="7"/>
      <c r="G46" s="7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0.5" customHeight="1">
      <c r="A47" s="2"/>
      <c r="B47" s="7"/>
      <c r="C47" s="7"/>
      <c r="D47" s="2"/>
      <c r="E47" s="2"/>
      <c r="F47" s="7"/>
      <c r="G47" s="7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0.5" customHeight="1">
      <c r="A48" s="2"/>
      <c r="B48" s="7"/>
      <c r="C48" s="7"/>
      <c r="D48" s="2"/>
      <c r="E48" s="2"/>
      <c r="F48" s="7"/>
      <c r="G48" s="7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0.5" customHeight="1">
      <c r="A49" s="2"/>
      <c r="B49" s="7"/>
      <c r="C49" s="7"/>
      <c r="D49" s="2"/>
      <c r="E49" s="2"/>
      <c r="F49" s="7"/>
      <c r="G49" s="7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0.5" customHeight="1">
      <c r="A50" s="2"/>
      <c r="B50" s="7"/>
      <c r="C50" s="7"/>
      <c r="D50" s="2"/>
      <c r="E50" s="2"/>
      <c r="F50" s="7"/>
      <c r="G50" s="7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0.5" customHeight="1">
      <c r="A51" s="2"/>
      <c r="B51" s="7"/>
      <c r="C51" s="7"/>
      <c r="D51" s="2"/>
      <c r="E51" s="2"/>
      <c r="F51" s="7"/>
      <c r="G51" s="7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0.5" customHeight="1">
      <c r="A52" s="2"/>
      <c r="B52" s="7"/>
      <c r="C52" s="7"/>
      <c r="D52" s="2"/>
      <c r="E52" s="2"/>
      <c r="F52" s="7"/>
      <c r="G52" s="7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0.5" customHeight="1">
      <c r="A53" s="2"/>
      <c r="B53" s="7"/>
      <c r="C53" s="7"/>
      <c r="D53" s="2"/>
      <c r="E53" s="2"/>
      <c r="F53" s="7"/>
      <c r="G53" s="7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0.5" customHeight="1">
      <c r="A54" s="2"/>
      <c r="B54" s="7"/>
      <c r="C54" s="7"/>
      <c r="D54" s="2"/>
      <c r="E54" s="2"/>
      <c r="F54" s="7"/>
      <c r="G54" s="7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0.5" customHeight="1">
      <c r="A55" s="2"/>
      <c r="B55" s="7"/>
      <c r="C55" s="7"/>
      <c r="D55" s="2"/>
      <c r="E55" s="2"/>
      <c r="F55" s="7"/>
      <c r="G55" s="7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0.5" customHeight="1">
      <c r="A56" s="2"/>
      <c r="B56" s="7"/>
      <c r="C56" s="7"/>
      <c r="D56" s="2"/>
      <c r="E56" s="2"/>
      <c r="F56" s="7"/>
      <c r="G56" s="7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0.5" customHeight="1">
      <c r="A57" s="2"/>
      <c r="B57" s="7"/>
      <c r="C57" s="7"/>
      <c r="D57" s="2"/>
      <c r="E57" s="2"/>
      <c r="F57" s="7"/>
      <c r="G57" s="7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0.5" customHeight="1">
      <c r="A58" s="2"/>
      <c r="B58" s="7"/>
      <c r="C58" s="7"/>
      <c r="D58" s="2"/>
      <c r="E58" s="2"/>
      <c r="F58" s="7"/>
      <c r="G58" s="7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0.5" customHeight="1">
      <c r="A59" s="2"/>
      <c r="B59" s="7"/>
      <c r="C59" s="7"/>
      <c r="D59" s="2"/>
      <c r="E59" s="2"/>
      <c r="F59" s="7"/>
      <c r="G59" s="7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0.5" customHeight="1">
      <c r="A60" s="2"/>
      <c r="B60" s="7"/>
      <c r="C60" s="7"/>
      <c r="D60" s="2"/>
      <c r="E60" s="2"/>
      <c r="F60" s="7"/>
      <c r="G60" s="7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0.5" customHeight="1">
      <c r="A61" s="2"/>
      <c r="B61" s="7"/>
      <c r="C61" s="7"/>
      <c r="D61" s="2"/>
      <c r="E61" s="2"/>
      <c r="F61" s="7"/>
      <c r="G61" s="7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0.5" customHeight="1">
      <c r="A62" s="2"/>
      <c r="B62" s="7"/>
      <c r="C62" s="7"/>
      <c r="D62" s="2"/>
      <c r="E62" s="2"/>
      <c r="F62" s="7"/>
      <c r="G62" s="7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0.5" customHeight="1">
      <c r="A63" s="2"/>
      <c r="B63" s="7"/>
      <c r="C63" s="7"/>
      <c r="D63" s="2"/>
      <c r="E63" s="2"/>
      <c r="F63" s="7"/>
      <c r="G63" s="7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0.5" customHeight="1">
      <c r="A64" s="2"/>
      <c r="B64" s="7"/>
      <c r="C64" s="7"/>
      <c r="D64" s="2"/>
      <c r="E64" s="2"/>
      <c r="F64" s="7"/>
      <c r="G64" s="7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0.5" customHeight="1">
      <c r="A65" s="2"/>
      <c r="B65" s="7"/>
      <c r="C65" s="7"/>
      <c r="D65" s="2"/>
      <c r="E65" s="2"/>
      <c r="F65" s="7"/>
      <c r="G65" s="7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0.5" customHeight="1">
      <c r="A66" s="2"/>
      <c r="B66" s="7"/>
      <c r="C66" s="7"/>
      <c r="D66" s="2"/>
      <c r="E66" s="2"/>
      <c r="F66" s="7"/>
      <c r="G66" s="7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0.5" customHeight="1">
      <c r="A67" s="2"/>
      <c r="B67" s="7"/>
      <c r="C67" s="7"/>
      <c r="D67" s="2"/>
      <c r="E67" s="2"/>
      <c r="F67" s="7"/>
      <c r="G67" s="7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0.5" customHeight="1">
      <c r="A68" s="2"/>
      <c r="B68" s="7"/>
      <c r="C68" s="7"/>
      <c r="D68" s="2"/>
      <c r="E68" s="2"/>
      <c r="F68" s="7"/>
      <c r="G68" s="7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0.5" customHeight="1">
      <c r="A69" s="2"/>
      <c r="B69" s="7"/>
      <c r="C69" s="7"/>
      <c r="D69" s="2"/>
      <c r="E69" s="2"/>
      <c r="F69" s="7"/>
      <c r="G69" s="7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0.5" customHeight="1">
      <c r="A70" s="2"/>
      <c r="B70" s="7"/>
      <c r="C70" s="7"/>
      <c r="D70" s="2"/>
      <c r="E70" s="2"/>
      <c r="F70" s="7"/>
      <c r="G70" s="7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0.5" customHeight="1">
      <c r="A71" s="2"/>
      <c r="B71" s="7"/>
      <c r="C71" s="7"/>
      <c r="D71" s="2"/>
      <c r="E71" s="2"/>
      <c r="F71" s="7"/>
      <c r="G71" s="7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0.5" customHeight="1">
      <c r="A72" s="2"/>
      <c r="B72" s="7"/>
      <c r="C72" s="7"/>
      <c r="D72" s="2"/>
      <c r="E72" s="2"/>
      <c r="F72" s="7"/>
      <c r="G72" s="7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0.5" customHeight="1">
      <c r="A73" s="2"/>
      <c r="B73" s="7"/>
      <c r="C73" s="7"/>
      <c r="D73" s="2"/>
      <c r="E73" s="2"/>
      <c r="F73" s="7"/>
      <c r="G73" s="7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0.5" customHeight="1">
      <c r="A74" s="2"/>
      <c r="B74" s="7"/>
      <c r="C74" s="7"/>
      <c r="D74" s="2"/>
      <c r="E74" s="2"/>
      <c r="F74" s="7"/>
      <c r="G74" s="7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0.5" customHeight="1">
      <c r="A75" s="2"/>
      <c r="B75" s="7"/>
      <c r="C75" s="7"/>
      <c r="D75" s="2"/>
      <c r="E75" s="2"/>
      <c r="F75" s="7"/>
      <c r="G75" s="7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0.5" customHeight="1">
      <c r="A76" s="2"/>
      <c r="B76" s="7"/>
      <c r="C76" s="7"/>
      <c r="D76" s="2"/>
      <c r="E76" s="2"/>
      <c r="F76" s="7"/>
      <c r="G76" s="7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0.5" customHeight="1">
      <c r="A77" s="2"/>
      <c r="B77" s="7"/>
      <c r="C77" s="7"/>
      <c r="D77" s="2"/>
      <c r="E77" s="2"/>
      <c r="F77" s="7"/>
      <c r="G77" s="7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0.5" customHeight="1">
      <c r="A78" s="2"/>
      <c r="B78" s="7"/>
      <c r="C78" s="7"/>
      <c r="D78" s="2"/>
      <c r="E78" s="2"/>
      <c r="F78" s="7"/>
      <c r="G78" s="7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0.5" customHeight="1">
      <c r="A79" s="2"/>
      <c r="B79" s="7"/>
      <c r="C79" s="7"/>
      <c r="D79" s="2"/>
      <c r="E79" s="2"/>
      <c r="F79" s="7"/>
      <c r="G79" s="7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0.5" customHeight="1">
      <c r="A80" s="2"/>
      <c r="B80" s="7"/>
      <c r="C80" s="7"/>
      <c r="D80" s="2"/>
      <c r="E80" s="2"/>
      <c r="F80" s="7"/>
      <c r="G80" s="7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0.5" customHeight="1">
      <c r="A81" s="2"/>
      <c r="B81" s="7"/>
      <c r="C81" s="7"/>
      <c r="D81" s="2"/>
      <c r="E81" s="2"/>
      <c r="F81" s="7"/>
      <c r="G81" s="7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0.5" customHeight="1">
      <c r="A82" s="2"/>
      <c r="B82" s="7"/>
      <c r="C82" s="7"/>
      <c r="D82" s="2"/>
      <c r="E82" s="2"/>
      <c r="F82" s="7"/>
      <c r="G82" s="7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0.5" customHeight="1">
      <c r="A83" s="2"/>
      <c r="B83" s="7"/>
      <c r="C83" s="7"/>
      <c r="D83" s="2"/>
      <c r="E83" s="2"/>
      <c r="F83" s="7"/>
      <c r="G83" s="7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0.5" customHeight="1">
      <c r="A84" s="2"/>
      <c r="B84" s="7"/>
      <c r="C84" s="7"/>
      <c r="D84" s="2"/>
      <c r="E84" s="2"/>
      <c r="F84" s="7"/>
      <c r="G84" s="7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0.5" customHeight="1">
      <c r="A85" s="2"/>
      <c r="B85" s="7"/>
      <c r="C85" s="7"/>
      <c r="D85" s="2"/>
      <c r="E85" s="2"/>
      <c r="F85" s="7"/>
      <c r="G85" s="7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0.5" customHeight="1">
      <c r="A86" s="2"/>
      <c r="B86" s="7"/>
      <c r="C86" s="7"/>
      <c r="D86" s="2"/>
      <c r="E86" s="2"/>
      <c r="F86" s="7"/>
      <c r="G86" s="7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0.5" customHeight="1">
      <c r="A87" s="2"/>
      <c r="B87" s="7"/>
      <c r="C87" s="7"/>
      <c r="D87" s="2"/>
      <c r="E87" s="2"/>
      <c r="F87" s="7"/>
      <c r="G87" s="7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0.5" customHeight="1">
      <c r="A88" s="2"/>
      <c r="B88" s="7"/>
      <c r="C88" s="7"/>
      <c r="D88" s="2"/>
      <c r="E88" s="2"/>
      <c r="F88" s="7"/>
      <c r="G88" s="7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0.5" customHeight="1">
      <c r="A89" s="2"/>
      <c r="B89" s="7"/>
      <c r="C89" s="7"/>
      <c r="D89" s="2"/>
      <c r="E89" s="2"/>
      <c r="F89" s="7"/>
      <c r="G89" s="7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0.5" customHeight="1">
      <c r="A90" s="2"/>
      <c r="B90" s="7"/>
      <c r="C90" s="7"/>
      <c r="D90" s="2"/>
      <c r="E90" s="2"/>
      <c r="F90" s="7"/>
      <c r="G90" s="7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0.5" customHeight="1">
      <c r="A91" s="2"/>
      <c r="B91" s="7"/>
      <c r="C91" s="7"/>
      <c r="D91" s="2"/>
      <c r="E91" s="2"/>
      <c r="F91" s="7"/>
      <c r="G91" s="7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0.5" customHeight="1">
      <c r="A92" s="2"/>
      <c r="B92" s="7"/>
      <c r="C92" s="7"/>
      <c r="D92" s="2"/>
      <c r="E92" s="2"/>
      <c r="F92" s="7"/>
      <c r="G92" s="7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0.5" customHeight="1">
      <c r="A93" s="2"/>
      <c r="B93" s="7"/>
      <c r="C93" s="7"/>
      <c r="D93" s="2"/>
      <c r="E93" s="2"/>
      <c r="F93" s="7"/>
      <c r="G93" s="7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0.5" customHeight="1">
      <c r="A94" s="2"/>
      <c r="B94" s="7"/>
      <c r="C94" s="7"/>
      <c r="D94" s="2"/>
      <c r="E94" s="2"/>
      <c r="F94" s="7"/>
      <c r="G94" s="7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0.5" customHeight="1">
      <c r="A95" s="2"/>
      <c r="B95" s="7"/>
      <c r="C95" s="7"/>
      <c r="D95" s="2"/>
      <c r="E95" s="2"/>
      <c r="F95" s="7"/>
      <c r="G95" s="7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0.5" customHeight="1">
      <c r="A96" s="2"/>
      <c r="B96" s="7"/>
      <c r="C96" s="7"/>
      <c r="D96" s="2"/>
      <c r="E96" s="2"/>
      <c r="F96" s="7"/>
      <c r="G96" s="7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0.5" customHeight="1">
      <c r="A97" s="2"/>
      <c r="B97" s="7"/>
      <c r="C97" s="7"/>
      <c r="D97" s="2"/>
      <c r="E97" s="2"/>
      <c r="F97" s="7"/>
      <c r="G97" s="7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0.5" customHeight="1">
      <c r="A98" s="2"/>
      <c r="B98" s="7"/>
      <c r="C98" s="7"/>
      <c r="D98" s="2"/>
      <c r="E98" s="2"/>
      <c r="F98" s="7"/>
      <c r="G98" s="7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0.5" customHeight="1">
      <c r="A99" s="2"/>
      <c r="B99" s="7"/>
      <c r="C99" s="7"/>
      <c r="D99" s="2"/>
      <c r="E99" s="2"/>
      <c r="F99" s="7"/>
      <c r="G99" s="7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0.5" customHeight="1">
      <c r="A100" s="2"/>
      <c r="B100" s="7"/>
      <c r="C100" s="7"/>
      <c r="D100" s="2"/>
      <c r="E100" s="2"/>
      <c r="F100" s="7"/>
      <c r="G100" s="7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0.5" customHeight="1">
      <c r="A101" s="2"/>
      <c r="B101" s="7"/>
      <c r="C101" s="7"/>
      <c r="D101" s="2"/>
      <c r="E101" s="2"/>
      <c r="F101" s="7"/>
      <c r="G101" s="7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0.5" customHeight="1">
      <c r="A102" s="2"/>
      <c r="B102" s="7"/>
      <c r="C102" s="7"/>
      <c r="D102" s="2"/>
      <c r="E102" s="2"/>
      <c r="F102" s="7"/>
      <c r="G102" s="7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0.5" customHeight="1">
      <c r="A103" s="2"/>
      <c r="B103" s="7"/>
      <c r="C103" s="7"/>
      <c r="D103" s="2"/>
      <c r="E103" s="2"/>
      <c r="F103" s="7"/>
      <c r="G103" s="7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0.5" customHeight="1">
      <c r="A104" s="2"/>
      <c r="B104" s="7"/>
      <c r="C104" s="7"/>
      <c r="D104" s="2"/>
      <c r="E104" s="2"/>
      <c r="F104" s="7"/>
      <c r="G104" s="7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0.5" customHeight="1">
      <c r="A105" s="2"/>
      <c r="B105" s="7"/>
      <c r="C105" s="7"/>
      <c r="D105" s="2"/>
      <c r="E105" s="2"/>
      <c r="F105" s="7"/>
      <c r="G105" s="7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0.5" customHeight="1">
      <c r="A106" s="2"/>
      <c r="B106" s="7"/>
      <c r="C106" s="7"/>
      <c r="D106" s="2"/>
      <c r="E106" s="2"/>
      <c r="F106" s="7"/>
      <c r="G106" s="7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0.5" customHeight="1">
      <c r="A107" s="2"/>
      <c r="B107" s="7"/>
      <c r="C107" s="7"/>
      <c r="D107" s="2"/>
      <c r="E107" s="2"/>
      <c r="F107" s="7"/>
      <c r="G107" s="7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0.5" customHeight="1">
      <c r="A108" s="2"/>
      <c r="B108" s="7"/>
      <c r="C108" s="7"/>
      <c r="D108" s="2"/>
      <c r="E108" s="2"/>
      <c r="F108" s="7"/>
      <c r="G108" s="7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0.5" customHeight="1">
      <c r="A109" s="2"/>
      <c r="B109" s="7"/>
      <c r="C109" s="7"/>
      <c r="D109" s="2"/>
      <c r="E109" s="2"/>
      <c r="F109" s="7"/>
      <c r="G109" s="7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0.5" customHeight="1">
      <c r="A110" s="2"/>
      <c r="B110" s="7"/>
      <c r="C110" s="7"/>
      <c r="D110" s="2"/>
      <c r="E110" s="2"/>
      <c r="F110" s="7"/>
      <c r="G110" s="7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0.5" customHeight="1">
      <c r="A111" s="2"/>
      <c r="B111" s="7"/>
      <c r="C111" s="7"/>
      <c r="D111" s="2"/>
      <c r="E111" s="2"/>
      <c r="F111" s="7"/>
      <c r="G111" s="7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0.5" customHeight="1">
      <c r="A112" s="2"/>
      <c r="B112" s="7"/>
      <c r="C112" s="7"/>
      <c r="D112" s="2"/>
      <c r="E112" s="2"/>
      <c r="F112" s="7"/>
      <c r="G112" s="7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0.5" customHeight="1">
      <c r="A113" s="2"/>
      <c r="B113" s="7"/>
      <c r="C113" s="7"/>
      <c r="D113" s="2"/>
      <c r="E113" s="2"/>
      <c r="F113" s="7"/>
      <c r="G113" s="7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0.5" customHeight="1">
      <c r="A114" s="2"/>
      <c r="B114" s="7"/>
      <c r="C114" s="7"/>
      <c r="D114" s="2"/>
      <c r="E114" s="2"/>
      <c r="F114" s="7"/>
      <c r="G114" s="7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0.5" customHeight="1">
      <c r="A115" s="2"/>
      <c r="B115" s="7"/>
      <c r="C115" s="7"/>
      <c r="D115" s="2"/>
      <c r="E115" s="2"/>
      <c r="F115" s="7"/>
      <c r="G115" s="7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0.5" customHeight="1">
      <c r="A116" s="2"/>
      <c r="B116" s="7"/>
      <c r="C116" s="7"/>
      <c r="D116" s="2"/>
      <c r="E116" s="2"/>
      <c r="F116" s="7"/>
      <c r="G116" s="7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0.5" customHeight="1">
      <c r="A117" s="2"/>
      <c r="B117" s="7"/>
      <c r="C117" s="7"/>
      <c r="D117" s="2"/>
      <c r="E117" s="2"/>
      <c r="F117" s="7"/>
      <c r="G117" s="7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0.5" customHeight="1">
      <c r="A118" s="2"/>
      <c r="B118" s="7"/>
      <c r="C118" s="7"/>
      <c r="D118" s="2"/>
      <c r="E118" s="2"/>
      <c r="F118" s="7"/>
      <c r="G118" s="7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0.5" customHeight="1">
      <c r="A119" s="2"/>
      <c r="B119" s="7"/>
      <c r="C119" s="7"/>
      <c r="D119" s="2"/>
      <c r="E119" s="2"/>
      <c r="F119" s="7"/>
      <c r="G119" s="7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0.5" customHeight="1">
      <c r="A120" s="2"/>
      <c r="B120" s="7"/>
      <c r="C120" s="7"/>
      <c r="D120" s="2"/>
      <c r="E120" s="2"/>
      <c r="F120" s="7"/>
      <c r="G120" s="7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0.5" customHeight="1">
      <c r="A121" s="2"/>
      <c r="B121" s="7"/>
      <c r="C121" s="7"/>
      <c r="D121" s="2"/>
      <c r="E121" s="2"/>
      <c r="F121" s="7"/>
      <c r="G121" s="7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0.5" customHeight="1">
      <c r="A122" s="2"/>
      <c r="B122" s="7"/>
      <c r="C122" s="7"/>
      <c r="D122" s="2"/>
      <c r="E122" s="2"/>
      <c r="F122" s="7"/>
      <c r="G122" s="7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0.5" customHeight="1">
      <c r="A123" s="2"/>
      <c r="B123" s="7"/>
      <c r="C123" s="7"/>
      <c r="D123" s="2"/>
      <c r="E123" s="2"/>
      <c r="F123" s="7"/>
      <c r="G123" s="7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0.5" customHeight="1">
      <c r="A124" s="2"/>
      <c r="B124" s="7"/>
      <c r="C124" s="7"/>
      <c r="D124" s="2"/>
      <c r="E124" s="2"/>
      <c r="F124" s="7"/>
      <c r="G124" s="7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0.5" customHeight="1">
      <c r="A125" s="2"/>
      <c r="B125" s="7"/>
      <c r="C125" s="7"/>
      <c r="D125" s="2"/>
      <c r="E125" s="2"/>
      <c r="F125" s="7"/>
      <c r="G125" s="7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0.5" customHeight="1">
      <c r="A126" s="2"/>
      <c r="B126" s="7"/>
      <c r="C126" s="7"/>
      <c r="D126" s="2"/>
      <c r="E126" s="2"/>
      <c r="F126" s="7"/>
      <c r="G126" s="7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0.5" customHeight="1">
      <c r="A127" s="2"/>
      <c r="B127" s="7"/>
      <c r="C127" s="7"/>
      <c r="D127" s="2"/>
      <c r="E127" s="2"/>
      <c r="F127" s="7"/>
      <c r="G127" s="7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0.5" customHeight="1">
      <c r="A128" s="2"/>
      <c r="B128" s="7"/>
      <c r="C128" s="7"/>
      <c r="D128" s="2"/>
      <c r="E128" s="2"/>
      <c r="F128" s="7"/>
      <c r="G128" s="7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0.5" customHeight="1">
      <c r="A129" s="2"/>
      <c r="B129" s="7"/>
      <c r="C129" s="7"/>
      <c r="D129" s="2"/>
      <c r="E129" s="2"/>
      <c r="F129" s="7"/>
      <c r="G129" s="7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0.5" customHeight="1">
      <c r="A130" s="2"/>
      <c r="B130" s="7"/>
      <c r="C130" s="7"/>
      <c r="D130" s="2"/>
      <c r="E130" s="2"/>
      <c r="F130" s="7"/>
      <c r="G130" s="7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0.5" customHeight="1">
      <c r="A131" s="2"/>
      <c r="B131" s="7"/>
      <c r="C131" s="7"/>
      <c r="D131" s="2"/>
      <c r="E131" s="2"/>
      <c r="F131" s="7"/>
      <c r="G131" s="7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0.5" customHeight="1">
      <c r="A132" s="2"/>
      <c r="B132" s="7"/>
      <c r="C132" s="7"/>
      <c r="D132" s="2"/>
      <c r="E132" s="2"/>
      <c r="F132" s="7"/>
      <c r="G132" s="7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0.5" customHeight="1">
      <c r="A133" s="2"/>
      <c r="B133" s="7"/>
      <c r="C133" s="7"/>
      <c r="D133" s="2"/>
      <c r="E133" s="2"/>
      <c r="F133" s="7"/>
      <c r="G133" s="7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0.5" customHeight="1">
      <c r="A134" s="2"/>
      <c r="B134" s="7"/>
      <c r="C134" s="7"/>
      <c r="D134" s="2"/>
      <c r="E134" s="2"/>
      <c r="F134" s="7"/>
      <c r="G134" s="7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0.5" customHeight="1">
      <c r="A135" s="2"/>
      <c r="B135" s="7"/>
      <c r="C135" s="7"/>
      <c r="D135" s="2"/>
      <c r="E135" s="2"/>
      <c r="F135" s="7"/>
      <c r="G135" s="7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0.5" customHeight="1">
      <c r="A136" s="2"/>
      <c r="B136" s="7"/>
      <c r="C136" s="7"/>
      <c r="D136" s="2"/>
      <c r="E136" s="2"/>
      <c r="F136" s="7"/>
      <c r="G136" s="7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0.5" customHeight="1">
      <c r="A137" s="2"/>
      <c r="B137" s="7"/>
      <c r="C137" s="7"/>
      <c r="D137" s="2"/>
      <c r="E137" s="2"/>
      <c r="F137" s="7"/>
      <c r="G137" s="7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0.5" customHeight="1">
      <c r="A138" s="2"/>
      <c r="B138" s="7"/>
      <c r="C138" s="7"/>
      <c r="D138" s="2"/>
      <c r="E138" s="2"/>
      <c r="F138" s="7"/>
      <c r="G138" s="7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0.5" customHeight="1">
      <c r="A139" s="2"/>
      <c r="B139" s="7"/>
      <c r="C139" s="7"/>
      <c r="D139" s="2"/>
      <c r="E139" s="2"/>
      <c r="F139" s="7"/>
      <c r="G139" s="7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0.5" customHeight="1">
      <c r="A140" s="2"/>
      <c r="B140" s="7"/>
      <c r="C140" s="7"/>
      <c r="D140" s="2"/>
      <c r="E140" s="2"/>
      <c r="F140" s="7"/>
      <c r="G140" s="7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0.5" customHeight="1">
      <c r="A141" s="2"/>
      <c r="B141" s="7"/>
      <c r="C141" s="7"/>
      <c r="D141" s="2"/>
      <c r="E141" s="2"/>
      <c r="F141" s="7"/>
      <c r="G141" s="7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0.5" customHeight="1">
      <c r="A142" s="2"/>
      <c r="B142" s="7"/>
      <c r="C142" s="7"/>
      <c r="D142" s="2"/>
      <c r="E142" s="2"/>
      <c r="F142" s="7"/>
      <c r="G142" s="7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0.5" customHeight="1">
      <c r="A143" s="2"/>
      <c r="B143" s="7"/>
      <c r="C143" s="7"/>
      <c r="D143" s="2"/>
      <c r="E143" s="2"/>
      <c r="F143" s="7"/>
      <c r="G143" s="7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0.5" customHeight="1">
      <c r="A144" s="2"/>
      <c r="B144" s="7"/>
      <c r="C144" s="7"/>
      <c r="D144" s="2"/>
      <c r="E144" s="2"/>
      <c r="F144" s="7"/>
      <c r="G144" s="7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0.5" customHeight="1">
      <c r="A145" s="2"/>
      <c r="B145" s="7"/>
      <c r="C145" s="7"/>
      <c r="D145" s="2"/>
      <c r="E145" s="2"/>
      <c r="F145" s="7"/>
      <c r="G145" s="7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0.5" customHeight="1">
      <c r="A146" s="2"/>
      <c r="B146" s="7"/>
      <c r="C146" s="7"/>
      <c r="D146" s="2"/>
      <c r="E146" s="2"/>
      <c r="F146" s="7"/>
      <c r="G146" s="7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0.5" customHeight="1">
      <c r="A147" s="2"/>
      <c r="B147" s="7"/>
      <c r="C147" s="7"/>
      <c r="D147" s="2"/>
      <c r="E147" s="2"/>
      <c r="F147" s="7"/>
      <c r="G147" s="7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0.5" customHeight="1">
      <c r="A148" s="2"/>
      <c r="B148" s="7"/>
      <c r="C148" s="7"/>
      <c r="D148" s="2"/>
      <c r="E148" s="2"/>
      <c r="F148" s="7"/>
      <c r="G148" s="7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0.5" customHeight="1">
      <c r="A149" s="2"/>
      <c r="B149" s="7"/>
      <c r="C149" s="7"/>
      <c r="D149" s="2"/>
      <c r="E149" s="2"/>
      <c r="F149" s="7"/>
      <c r="G149" s="7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0.5" customHeight="1">
      <c r="A150" s="2"/>
      <c r="B150" s="7"/>
      <c r="C150" s="7"/>
      <c r="D150" s="2"/>
      <c r="E150" s="2"/>
      <c r="F150" s="7"/>
      <c r="G150" s="7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0.5" customHeight="1">
      <c r="A151" s="2"/>
      <c r="B151" s="7"/>
      <c r="C151" s="7"/>
      <c r="D151" s="2"/>
      <c r="E151" s="2"/>
      <c r="F151" s="7"/>
      <c r="G151" s="7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0.5" customHeight="1">
      <c r="A152" s="2"/>
      <c r="B152" s="7"/>
      <c r="C152" s="7"/>
      <c r="D152" s="2"/>
      <c r="E152" s="2"/>
      <c r="F152" s="7"/>
      <c r="G152" s="7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0.5" customHeight="1">
      <c r="A153" s="2"/>
      <c r="B153" s="7"/>
      <c r="C153" s="7"/>
      <c r="D153" s="2"/>
      <c r="E153" s="2"/>
      <c r="F153" s="7"/>
      <c r="G153" s="7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0.5" customHeight="1">
      <c r="A154" s="2"/>
      <c r="B154" s="7"/>
      <c r="C154" s="7"/>
      <c r="D154" s="2"/>
      <c r="E154" s="2"/>
      <c r="F154" s="7"/>
      <c r="G154" s="7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0.5" customHeight="1">
      <c r="A155" s="2"/>
      <c r="B155" s="7"/>
      <c r="C155" s="7"/>
      <c r="D155" s="2"/>
      <c r="E155" s="2"/>
      <c r="F155" s="7"/>
      <c r="G155" s="7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0.5" customHeight="1">
      <c r="A156" s="2"/>
      <c r="B156" s="7"/>
      <c r="C156" s="7"/>
      <c r="D156" s="2"/>
      <c r="E156" s="2"/>
      <c r="F156" s="7"/>
      <c r="G156" s="7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0.5" customHeight="1">
      <c r="A157" s="2"/>
      <c r="B157" s="7"/>
      <c r="C157" s="7"/>
      <c r="D157" s="2"/>
      <c r="E157" s="2"/>
      <c r="F157" s="7"/>
      <c r="G157" s="7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0.5" customHeight="1">
      <c r="A158" s="2"/>
      <c r="B158" s="7"/>
      <c r="C158" s="7"/>
      <c r="D158" s="2"/>
      <c r="E158" s="2"/>
      <c r="F158" s="7"/>
      <c r="G158" s="7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0.5" customHeight="1">
      <c r="A159" s="2"/>
      <c r="B159" s="7"/>
      <c r="C159" s="7"/>
      <c r="D159" s="2"/>
      <c r="E159" s="2"/>
      <c r="F159" s="7"/>
      <c r="G159" s="7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0.5" customHeight="1">
      <c r="A160" s="2"/>
      <c r="B160" s="7"/>
      <c r="C160" s="7"/>
      <c r="D160" s="2"/>
      <c r="E160" s="2"/>
      <c r="F160" s="7"/>
      <c r="G160" s="7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0.5" customHeight="1">
      <c r="A161" s="2"/>
      <c r="B161" s="7"/>
      <c r="C161" s="7"/>
      <c r="D161" s="2"/>
      <c r="E161" s="2"/>
      <c r="F161" s="7"/>
      <c r="G161" s="7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0.5" customHeight="1">
      <c r="A162" s="2"/>
      <c r="B162" s="7"/>
      <c r="C162" s="7"/>
      <c r="D162" s="2"/>
      <c r="E162" s="2"/>
      <c r="F162" s="7"/>
      <c r="G162" s="7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0.5" customHeight="1">
      <c r="A163" s="2"/>
      <c r="B163" s="7"/>
      <c r="C163" s="7"/>
      <c r="D163" s="2"/>
      <c r="E163" s="2"/>
      <c r="F163" s="7"/>
      <c r="G163" s="7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0.5" customHeight="1">
      <c r="A164" s="2"/>
      <c r="B164" s="7"/>
      <c r="C164" s="7"/>
      <c r="D164" s="2"/>
      <c r="E164" s="2"/>
      <c r="F164" s="7"/>
      <c r="G164" s="7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0.5" customHeight="1">
      <c r="A165" s="2"/>
      <c r="B165" s="7"/>
      <c r="C165" s="7"/>
      <c r="D165" s="2"/>
      <c r="E165" s="2"/>
      <c r="F165" s="7"/>
      <c r="G165" s="7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0.5" customHeight="1">
      <c r="A166" s="2"/>
      <c r="B166" s="7"/>
      <c r="C166" s="7"/>
      <c r="D166" s="2"/>
      <c r="E166" s="2"/>
      <c r="F166" s="7"/>
      <c r="G166" s="7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0.5" customHeight="1">
      <c r="A167" s="2"/>
      <c r="B167" s="7"/>
      <c r="C167" s="7"/>
      <c r="D167" s="2"/>
      <c r="E167" s="2"/>
      <c r="F167" s="7"/>
      <c r="G167" s="7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0.5" customHeight="1">
      <c r="A168" s="2"/>
      <c r="B168" s="7"/>
      <c r="C168" s="7"/>
      <c r="D168" s="2"/>
      <c r="E168" s="2"/>
      <c r="F168" s="7"/>
      <c r="G168" s="7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0.5" customHeight="1">
      <c r="A169" s="2"/>
      <c r="B169" s="7"/>
      <c r="C169" s="7"/>
      <c r="D169" s="2"/>
      <c r="E169" s="2"/>
      <c r="F169" s="7"/>
      <c r="G169" s="7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0.5" customHeight="1">
      <c r="A170" s="2"/>
      <c r="B170" s="7"/>
      <c r="C170" s="7"/>
      <c r="D170" s="2"/>
      <c r="E170" s="2"/>
      <c r="F170" s="7"/>
      <c r="G170" s="7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0.5" customHeight="1">
      <c r="A171" s="2"/>
      <c r="B171" s="7"/>
      <c r="C171" s="7"/>
      <c r="D171" s="2"/>
      <c r="E171" s="2"/>
      <c r="F171" s="7"/>
      <c r="G171" s="7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0.5" customHeight="1">
      <c r="A172" s="2"/>
      <c r="B172" s="7"/>
      <c r="C172" s="7"/>
      <c r="D172" s="2"/>
      <c r="E172" s="2"/>
      <c r="F172" s="7"/>
      <c r="G172" s="7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0.5" customHeight="1">
      <c r="A173" s="2"/>
      <c r="B173" s="7"/>
      <c r="C173" s="7"/>
      <c r="D173" s="2"/>
      <c r="E173" s="2"/>
      <c r="F173" s="7"/>
      <c r="G173" s="7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0.5" customHeight="1">
      <c r="A174" s="2"/>
      <c r="B174" s="7"/>
      <c r="C174" s="7"/>
      <c r="D174" s="2"/>
      <c r="E174" s="2"/>
      <c r="F174" s="7"/>
      <c r="G174" s="7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0.5" customHeight="1">
      <c r="A175" s="2"/>
      <c r="B175" s="7"/>
      <c r="C175" s="7"/>
      <c r="D175" s="2"/>
      <c r="E175" s="2"/>
      <c r="F175" s="7"/>
      <c r="G175" s="7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0.5" customHeight="1">
      <c r="A176" s="2"/>
      <c r="B176" s="7"/>
      <c r="C176" s="7"/>
      <c r="D176" s="2"/>
      <c r="E176" s="2"/>
      <c r="F176" s="7"/>
      <c r="G176" s="7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0.5" customHeight="1">
      <c r="A177" s="2"/>
      <c r="B177" s="7"/>
      <c r="C177" s="7"/>
      <c r="D177" s="2"/>
      <c r="E177" s="2"/>
      <c r="F177" s="7"/>
      <c r="G177" s="7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0.5" customHeight="1">
      <c r="A178" s="2"/>
      <c r="B178" s="7"/>
      <c r="C178" s="7"/>
      <c r="D178" s="2"/>
      <c r="E178" s="2"/>
      <c r="F178" s="7"/>
      <c r="G178" s="7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0.5" customHeight="1">
      <c r="A179" s="2"/>
      <c r="B179" s="7"/>
      <c r="C179" s="7"/>
      <c r="D179" s="2"/>
      <c r="E179" s="2"/>
      <c r="F179" s="7"/>
      <c r="G179" s="7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0.5" customHeight="1">
      <c r="A180" s="2"/>
      <c r="B180" s="7"/>
      <c r="C180" s="7"/>
      <c r="D180" s="2"/>
      <c r="E180" s="2"/>
      <c r="F180" s="7"/>
      <c r="G180" s="7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0.5" customHeight="1">
      <c r="A181" s="2"/>
      <c r="B181" s="7"/>
      <c r="C181" s="7"/>
      <c r="D181" s="2"/>
      <c r="E181" s="2"/>
      <c r="F181" s="7"/>
      <c r="G181" s="7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0.5" customHeight="1">
      <c r="A182" s="2"/>
      <c r="B182" s="7"/>
      <c r="C182" s="7"/>
      <c r="D182" s="2"/>
      <c r="E182" s="2"/>
      <c r="F182" s="7"/>
      <c r="G182" s="7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0.5" customHeight="1">
      <c r="A183" s="2"/>
      <c r="B183" s="7"/>
      <c r="C183" s="7"/>
      <c r="D183" s="2"/>
      <c r="E183" s="2"/>
      <c r="F183" s="7"/>
      <c r="G183" s="7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0.5" customHeight="1">
      <c r="A184" s="2"/>
      <c r="B184" s="7"/>
      <c r="C184" s="7"/>
      <c r="D184" s="2"/>
      <c r="E184" s="2"/>
      <c r="F184" s="7"/>
      <c r="G184" s="7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0.5" customHeight="1">
      <c r="A185" s="2"/>
      <c r="B185" s="7"/>
      <c r="C185" s="7"/>
      <c r="D185" s="2"/>
      <c r="E185" s="2"/>
      <c r="F185" s="7"/>
      <c r="G185" s="7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0.5" customHeight="1">
      <c r="A186" s="2"/>
      <c r="B186" s="7"/>
      <c r="C186" s="7"/>
      <c r="D186" s="2"/>
      <c r="E186" s="2"/>
      <c r="F186" s="7"/>
      <c r="G186" s="7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0.5" customHeight="1">
      <c r="A187" s="2"/>
      <c r="B187" s="7"/>
      <c r="C187" s="7"/>
      <c r="D187" s="2"/>
      <c r="E187" s="2"/>
      <c r="F187" s="7"/>
      <c r="G187" s="7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0.5" customHeight="1">
      <c r="A188" s="2"/>
      <c r="B188" s="7"/>
      <c r="C188" s="7"/>
      <c r="D188" s="2"/>
      <c r="E188" s="2"/>
      <c r="F188" s="7"/>
      <c r="G188" s="7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0.5" customHeight="1">
      <c r="A189" s="2"/>
      <c r="B189" s="7"/>
      <c r="C189" s="7"/>
      <c r="D189" s="2"/>
      <c r="E189" s="2"/>
      <c r="F189" s="7"/>
      <c r="G189" s="7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0.5" customHeight="1">
      <c r="A190" s="2"/>
      <c r="B190" s="7"/>
      <c r="C190" s="7"/>
      <c r="D190" s="2"/>
      <c r="E190" s="2"/>
      <c r="F190" s="7"/>
      <c r="G190" s="7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0.5" customHeight="1">
      <c r="A191" s="2"/>
      <c r="B191" s="7"/>
      <c r="C191" s="7"/>
      <c r="D191" s="2"/>
      <c r="E191" s="2"/>
      <c r="F191" s="7"/>
      <c r="G191" s="7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0.5" customHeight="1">
      <c r="A192" s="2"/>
      <c r="B192" s="7"/>
      <c r="C192" s="7"/>
      <c r="D192" s="2"/>
      <c r="E192" s="2"/>
      <c r="F192" s="7"/>
      <c r="G192" s="7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0.5" customHeight="1">
      <c r="A193" s="2"/>
      <c r="B193" s="7"/>
      <c r="C193" s="7"/>
      <c r="D193" s="2"/>
      <c r="E193" s="2"/>
      <c r="F193" s="7"/>
      <c r="G193" s="7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0.5" customHeight="1">
      <c r="A194" s="2"/>
      <c r="B194" s="7"/>
      <c r="C194" s="7"/>
      <c r="D194" s="2"/>
      <c r="E194" s="2"/>
      <c r="F194" s="7"/>
      <c r="G194" s="7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0.5" customHeight="1">
      <c r="A195" s="2"/>
      <c r="B195" s="7"/>
      <c r="C195" s="7"/>
      <c r="D195" s="2"/>
      <c r="E195" s="2"/>
      <c r="F195" s="7"/>
      <c r="G195" s="7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0.5" customHeight="1">
      <c r="A196" s="2"/>
      <c r="B196" s="7"/>
      <c r="C196" s="7"/>
      <c r="D196" s="2"/>
      <c r="E196" s="2"/>
      <c r="F196" s="7"/>
      <c r="G196" s="7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0.5" customHeight="1">
      <c r="A197" s="2"/>
      <c r="B197" s="7"/>
      <c r="C197" s="7"/>
      <c r="D197" s="2"/>
      <c r="E197" s="2"/>
      <c r="F197" s="7"/>
      <c r="G197" s="7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0.5" customHeight="1">
      <c r="A198" s="2"/>
      <c r="B198" s="7"/>
      <c r="C198" s="7"/>
      <c r="D198" s="2"/>
      <c r="E198" s="2"/>
      <c r="F198" s="7"/>
      <c r="G198" s="7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0.5" customHeight="1">
      <c r="A199" s="2"/>
      <c r="B199" s="7"/>
      <c r="C199" s="7"/>
      <c r="D199" s="2"/>
      <c r="E199" s="2"/>
      <c r="F199" s="7"/>
      <c r="G199" s="7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0.5" customHeight="1">
      <c r="A200" s="2"/>
      <c r="B200" s="7"/>
      <c r="C200" s="7"/>
      <c r="D200" s="2"/>
      <c r="E200" s="2"/>
      <c r="F200" s="7"/>
      <c r="G200" s="7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0.5" customHeight="1">
      <c r="A201" s="2"/>
      <c r="B201" s="7"/>
      <c r="C201" s="7"/>
      <c r="D201" s="2"/>
      <c r="E201" s="2"/>
      <c r="F201" s="7"/>
      <c r="G201" s="7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0.5" customHeight="1">
      <c r="A202" s="2"/>
      <c r="B202" s="7"/>
      <c r="C202" s="7"/>
      <c r="D202" s="2"/>
      <c r="E202" s="2"/>
      <c r="F202" s="7"/>
      <c r="G202" s="7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0.5" customHeight="1">
      <c r="A203" s="2"/>
      <c r="B203" s="7"/>
      <c r="C203" s="7"/>
      <c r="D203" s="2"/>
      <c r="E203" s="2"/>
      <c r="F203" s="7"/>
      <c r="G203" s="7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0.5" customHeight="1">
      <c r="A204" s="2"/>
      <c r="B204" s="7"/>
      <c r="C204" s="7"/>
      <c r="D204" s="2"/>
      <c r="E204" s="2"/>
      <c r="F204" s="7"/>
      <c r="G204" s="7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0.5" customHeight="1">
      <c r="A205" s="2"/>
      <c r="B205" s="7"/>
      <c r="C205" s="7"/>
      <c r="D205" s="2"/>
      <c r="E205" s="2"/>
      <c r="F205" s="7"/>
      <c r="G205" s="7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0.5" customHeight="1">
      <c r="A206" s="2"/>
      <c r="B206" s="7"/>
      <c r="C206" s="7"/>
      <c r="D206" s="2"/>
      <c r="E206" s="2"/>
      <c r="F206" s="7"/>
      <c r="G206" s="7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0.5" customHeight="1">
      <c r="A207" s="2"/>
      <c r="B207" s="7"/>
      <c r="C207" s="7"/>
      <c r="D207" s="2"/>
      <c r="E207" s="2"/>
      <c r="F207" s="7"/>
      <c r="G207" s="7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0.5" customHeight="1">
      <c r="A208" s="2"/>
      <c r="B208" s="7"/>
      <c r="C208" s="7"/>
      <c r="D208" s="2"/>
      <c r="E208" s="2"/>
      <c r="F208" s="7"/>
      <c r="G208" s="7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0.5" customHeight="1">
      <c r="A209" s="2"/>
      <c r="B209" s="7"/>
      <c r="C209" s="7"/>
      <c r="D209" s="2"/>
      <c r="E209" s="2"/>
      <c r="F209" s="7"/>
      <c r="G209" s="7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0.5" customHeight="1">
      <c r="A210" s="2"/>
      <c r="B210" s="7"/>
      <c r="C210" s="7"/>
      <c r="D210" s="2"/>
      <c r="E210" s="2"/>
      <c r="F210" s="7"/>
      <c r="G210" s="7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0.5" customHeight="1">
      <c r="A211" s="2"/>
      <c r="B211" s="7"/>
      <c r="C211" s="7"/>
      <c r="D211" s="2"/>
      <c r="E211" s="2"/>
      <c r="F211" s="7"/>
      <c r="G211" s="7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0.5" customHeight="1">
      <c r="A212" s="2"/>
      <c r="B212" s="7"/>
      <c r="C212" s="7"/>
      <c r="D212" s="2"/>
      <c r="E212" s="2"/>
      <c r="F212" s="7"/>
      <c r="G212" s="7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0.5" customHeight="1">
      <c r="A213" s="2"/>
      <c r="B213" s="7"/>
      <c r="C213" s="7"/>
      <c r="D213" s="2"/>
      <c r="E213" s="2"/>
      <c r="F213" s="7"/>
      <c r="G213" s="7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0.5" customHeight="1">
      <c r="A214" s="2"/>
      <c r="B214" s="7"/>
      <c r="C214" s="7"/>
      <c r="D214" s="2"/>
      <c r="E214" s="2"/>
      <c r="F214" s="7"/>
      <c r="G214" s="7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0.5" customHeight="1">
      <c r="A215" s="2"/>
      <c r="B215" s="7"/>
      <c r="C215" s="7"/>
      <c r="D215" s="2"/>
      <c r="E215" s="2"/>
      <c r="F215" s="7"/>
      <c r="G215" s="7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0.5" customHeight="1">
      <c r="A216" s="2"/>
      <c r="B216" s="7"/>
      <c r="C216" s="7"/>
      <c r="D216" s="2"/>
      <c r="E216" s="2"/>
      <c r="F216" s="7"/>
      <c r="G216" s="7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0.5" customHeight="1">
      <c r="A217" s="2"/>
      <c r="B217" s="7"/>
      <c r="C217" s="7"/>
      <c r="D217" s="2"/>
      <c r="E217" s="2"/>
      <c r="F217" s="7"/>
      <c r="G217" s="7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22.88"/>
    <col customWidth="1" min="2" max="2" width="11.75"/>
    <col customWidth="1" min="3" max="9" width="11.5"/>
    <col customWidth="1" min="10" max="26" width="10.0"/>
  </cols>
  <sheetData>
    <row r="1" ht="15.0" customHeight="1">
      <c r="A1" s="1" t="s">
        <v>0</v>
      </c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5.0" customHeight="1">
      <c r="A2" s="3" t="s">
        <v>1</v>
      </c>
      <c r="E2" s="6" t="s">
        <v>21</v>
      </c>
      <c r="G2" s="5" t="s">
        <v>3</v>
      </c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5.0" customHeight="1">
      <c r="A3" s="1" t="s">
        <v>4</v>
      </c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15.0" customHeight="1">
      <c r="A4" s="6" t="s">
        <v>5</v>
      </c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10.5" customHeight="1">
      <c r="A5" s="2"/>
      <c r="B5" s="7"/>
      <c r="C5" s="7"/>
      <c r="D5" s="2"/>
      <c r="E5" s="2"/>
      <c r="F5" s="7"/>
      <c r="G5" s="7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10.5" customHeight="1">
      <c r="A6" s="8" t="s">
        <v>6</v>
      </c>
      <c r="B6" s="9" t="s">
        <v>7</v>
      </c>
      <c r="C6" s="10"/>
      <c r="D6" s="10"/>
      <c r="E6" s="11"/>
      <c r="F6" s="12" t="s">
        <v>8</v>
      </c>
      <c r="G6" s="10"/>
      <c r="H6" s="10"/>
      <c r="I6" s="11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10.5" customHeight="1">
      <c r="A7" s="13"/>
      <c r="B7" s="14" t="s">
        <v>9</v>
      </c>
      <c r="C7" s="14" t="s">
        <v>10</v>
      </c>
      <c r="D7" s="15" t="s">
        <v>11</v>
      </c>
      <c r="E7" s="15" t="s">
        <v>12</v>
      </c>
      <c r="F7" s="16" t="s">
        <v>9</v>
      </c>
      <c r="G7" s="16" t="s">
        <v>10</v>
      </c>
      <c r="H7" s="17" t="s">
        <v>11</v>
      </c>
      <c r="I7" s="17" t="s">
        <v>12</v>
      </c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10.5" customHeight="1">
      <c r="A8" s="18" t="s">
        <v>13</v>
      </c>
      <c r="B8" s="19">
        <f>IFERROR(__xludf.DUMMYFUNCTION("+Hoja2!E8"),66.4)</f>
        <v>66.4</v>
      </c>
      <c r="C8" s="20">
        <v>40.0</v>
      </c>
      <c r="D8" s="21">
        <f>IFERROR(__xludf.DUMMYFUNCTION("+IFERROR((C8/B8),0)"),0.6024096385542168)</f>
        <v>0.6024096386</v>
      </c>
      <c r="E8" s="19"/>
      <c r="F8" s="19">
        <f>IFERROR(__xludf.DUMMYFUNCTION("+B8+MAR!F8"),273.9)</f>
        <v>273.9</v>
      </c>
      <c r="G8" s="19">
        <f>IFERROR(__xludf.DUMMYFUNCTION("+C8+MAR!G8"),40.0)</f>
        <v>40</v>
      </c>
      <c r="H8" s="21">
        <f>IFERROR(__xludf.DUMMYFUNCTION("+IFERROR((G8/F8),0)"),0.14603870025556773)</f>
        <v>0.1460387003</v>
      </c>
      <c r="I8" s="22">
        <f>E8+MAR!I8</f>
        <v>0</v>
      </c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10.5" customHeight="1">
      <c r="A9" s="18" t="s">
        <v>14</v>
      </c>
      <c r="B9" s="19">
        <f>IFERROR(__xludf.DUMMYFUNCTION("+Hoja2!E19"),20.0)</f>
        <v>20</v>
      </c>
      <c r="C9" s="20">
        <v>0.0</v>
      </c>
      <c r="D9" s="21">
        <f>IFERROR(__xludf.DUMMYFUNCTION("+IFERROR((C9/B9),0)"),0.0)</f>
        <v>0</v>
      </c>
      <c r="E9" s="19"/>
      <c r="F9" s="19">
        <f>IFERROR(__xludf.DUMMYFUNCTION("+B9+MAR!F9"),82.5)</f>
        <v>82.5</v>
      </c>
      <c r="G9" s="19">
        <f>IFERROR(__xludf.DUMMYFUNCTION("+C9+MAR!G9"),93.0)</f>
        <v>93</v>
      </c>
      <c r="H9" s="21">
        <f>IFERROR(__xludf.DUMMYFUNCTION("+IFERROR((G9/F9),0)"),1.1272727272727272)</f>
        <v>1.127272727</v>
      </c>
      <c r="I9" s="22">
        <f>E9+MAR!I9</f>
        <v>0</v>
      </c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10.5" customHeight="1">
      <c r="A10" s="23" t="s">
        <v>15</v>
      </c>
      <c r="B10" s="24">
        <f>IFERROR(__xludf.DUMMYFUNCTION("+B8-B9"),46.400000000000006)</f>
        <v>46.4</v>
      </c>
      <c r="C10" s="24">
        <f>IFERROR(__xludf.DUMMYFUNCTION("+C8-C9"),40.0)</f>
        <v>40</v>
      </c>
      <c r="D10" s="25">
        <f>IFERROR(__xludf.DUMMYFUNCTION("+IFERROR(C10/B10,0)"),0.8620689655172413)</f>
        <v>0.8620689655</v>
      </c>
      <c r="E10" s="24">
        <f>IFERROR(__xludf.DUMMYFUNCTION("+E8-E9"),0.0)</f>
        <v>0</v>
      </c>
      <c r="F10" s="24">
        <f>IFERROR(__xludf.DUMMYFUNCTION("+F8-F9"),191.39999999999998)</f>
        <v>191.4</v>
      </c>
      <c r="G10" s="24">
        <f>IFERROR(__xludf.DUMMYFUNCTION("+G8-G9"),-53.0)</f>
        <v>-53</v>
      </c>
      <c r="H10" s="25">
        <f>IFERROR(__xludf.DUMMYFUNCTION("+IFERROR(G10/F10,0)"),-0.2769070010449321)</f>
        <v>-0.276907001</v>
      </c>
      <c r="I10" s="24">
        <f>IFERROR(__xludf.DUMMYFUNCTION("+I8-I9"),0.0)</f>
        <v>0</v>
      </c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10.5" customHeight="1">
      <c r="A11" s="26"/>
      <c r="B11" s="27"/>
      <c r="C11" s="27"/>
      <c r="D11" s="28"/>
      <c r="E11" s="27"/>
      <c r="F11" s="27"/>
      <c r="G11" s="27"/>
      <c r="H11" s="28"/>
      <c r="I11" s="28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10.5" customHeight="1">
      <c r="A12" s="2"/>
      <c r="B12" s="7"/>
      <c r="C12" s="7"/>
      <c r="D12" s="2"/>
      <c r="E12" s="7"/>
      <c r="F12" s="7"/>
      <c r="G12" s="7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10.5" customHeight="1">
      <c r="A13" s="23" t="s">
        <v>16</v>
      </c>
      <c r="B13" s="24">
        <f t="shared" ref="B13:C13" si="1">B10</f>
        <v>46.4</v>
      </c>
      <c r="C13" s="24">
        <f t="shared" si="1"/>
        <v>40</v>
      </c>
      <c r="D13" s="25">
        <f>IFERROR(__xludf.DUMMYFUNCTION("+IFERROR((C13/B13),0)"),0.8620689655172413)</f>
        <v>0.8620689655</v>
      </c>
      <c r="E13" s="24">
        <f t="shared" ref="E13:G13" si="2">E10</f>
        <v>0</v>
      </c>
      <c r="F13" s="24">
        <f t="shared" si="2"/>
        <v>191.4</v>
      </c>
      <c r="G13" s="24">
        <f t="shared" si="2"/>
        <v>-53</v>
      </c>
      <c r="H13" s="25">
        <f>IFERROR(__xludf.DUMMYFUNCTION("+IFERROR((G13/F13),0)"),-0.2769070010449321)</f>
        <v>-0.276907001</v>
      </c>
      <c r="I13" s="24">
        <f>I10</f>
        <v>0</v>
      </c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10.5" customHeight="1">
      <c r="A14" s="2"/>
      <c r="B14" s="7"/>
      <c r="C14" s="7"/>
      <c r="D14" s="2"/>
      <c r="E14" s="2"/>
      <c r="F14" s="7"/>
      <c r="G14" s="7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10.5" customHeight="1">
      <c r="A15" s="23" t="s">
        <v>17</v>
      </c>
      <c r="B15" s="19">
        <f>IFERROR(__xludf.DUMMYFUNCTION("+Hoja2!E35"),280.0)</f>
        <v>280</v>
      </c>
      <c r="C15" s="20">
        <v>0.0</v>
      </c>
      <c r="D15" s="25">
        <f>IFERROR(__xludf.DUMMYFUNCTION("+IFERROR((C15/B15),0)"),0.0)</f>
        <v>0</v>
      </c>
      <c r="E15" s="19"/>
      <c r="F15" s="19">
        <f>IFERROR(__xludf.DUMMYFUNCTION("+B15+MAR!F15"),1155.0)</f>
        <v>1155</v>
      </c>
      <c r="G15" s="19">
        <f>IFERROR(__xludf.DUMMYFUNCTION("+MAR!C15+MAR!G15"),218.0)</f>
        <v>218</v>
      </c>
      <c r="H15" s="25">
        <f>IFERROR(__xludf.DUMMYFUNCTION("+IFERROR((G15/F15),0)"),0.18874458874458874)</f>
        <v>0.1887445887</v>
      </c>
      <c r="I15" s="30">
        <f>E15+MAR!I15</f>
        <v>0</v>
      </c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</row>
    <row r="16" ht="10.5" customHeight="1">
      <c r="A16" s="31"/>
      <c r="B16" s="32"/>
      <c r="C16" s="32"/>
      <c r="D16" s="31"/>
      <c r="E16" s="31"/>
      <c r="F16" s="7"/>
      <c r="G16" s="7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</row>
    <row r="17" ht="10.5" customHeight="1">
      <c r="A17" s="23" t="s">
        <v>18</v>
      </c>
      <c r="B17" s="19">
        <f>IFERROR(__xludf.DUMMYFUNCTION("+Hoja2!E36"),496.0)</f>
        <v>496</v>
      </c>
      <c r="C17" s="20">
        <v>716.0</v>
      </c>
      <c r="D17" s="25">
        <f>IFERROR(__xludf.DUMMYFUNCTION("+IFERROR((C17/B17),0)"),1.4435483870967742)</f>
        <v>1.443548387</v>
      </c>
      <c r="E17" s="19"/>
      <c r="F17" s="19">
        <f>IFERROR(__xludf.DUMMYFUNCTION("+B17+MAR!F17"),2046.0)</f>
        <v>2046</v>
      </c>
      <c r="G17" s="19">
        <f>IFERROR(__xludf.DUMMYFUNCTION("+MAR!C17+MAR!G17"),1164.0)</f>
        <v>1164</v>
      </c>
      <c r="H17" s="25">
        <f>IFERROR(__xludf.DUMMYFUNCTION("+IFERROR((G17/F17),0)"),0.5689149560117303)</f>
        <v>0.568914956</v>
      </c>
      <c r="I17" s="30">
        <f>E17+MAR!I17</f>
        <v>0</v>
      </c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</row>
    <row r="18" ht="10.5" customHeight="1">
      <c r="A18" s="2"/>
      <c r="B18" s="7"/>
      <c r="C18" s="7"/>
      <c r="D18" s="2"/>
      <c r="E18" s="2"/>
      <c r="F18" s="7"/>
      <c r="G18" s="7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10.5" customHeight="1">
      <c r="A19" s="2"/>
      <c r="B19" s="7"/>
      <c r="C19" s="7"/>
      <c r="D19" s="2"/>
      <c r="E19" s="2"/>
      <c r="F19" s="7"/>
      <c r="G19" s="7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10.5" customHeight="1">
      <c r="A20" s="2"/>
      <c r="B20" s="7"/>
      <c r="C20" s="7"/>
      <c r="D20" s="2"/>
      <c r="E20" s="2"/>
      <c r="F20" s="7"/>
      <c r="G20" s="7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0.5" customHeight="1">
      <c r="A21" s="2"/>
      <c r="B21" s="7"/>
      <c r="C21" s="7"/>
      <c r="D21" s="2"/>
      <c r="E21" s="2"/>
      <c r="F21" s="7"/>
      <c r="G21" s="7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0.5" customHeight="1">
      <c r="A22" s="2"/>
      <c r="B22" s="7"/>
      <c r="C22" s="7"/>
      <c r="D22" s="2"/>
      <c r="E22" s="2"/>
      <c r="F22" s="7"/>
      <c r="G22" s="7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0.5" customHeight="1">
      <c r="A23" s="2"/>
      <c r="B23" s="7"/>
      <c r="C23" s="7"/>
      <c r="D23" s="2"/>
      <c r="E23" s="2"/>
      <c r="F23" s="7"/>
      <c r="G23" s="7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0.5" customHeight="1">
      <c r="A24" s="2"/>
      <c r="B24" s="7"/>
      <c r="C24" s="7"/>
      <c r="D24" s="2"/>
      <c r="E24" s="2"/>
      <c r="F24" s="7"/>
      <c r="G24" s="7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0.5" customHeight="1">
      <c r="A25" s="2"/>
      <c r="B25" s="7"/>
      <c r="C25" s="7"/>
      <c r="D25" s="2"/>
      <c r="E25" s="2"/>
      <c r="F25" s="7"/>
      <c r="G25" s="7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0.5" customHeight="1">
      <c r="A26" s="2"/>
      <c r="B26" s="7"/>
      <c r="C26" s="7"/>
      <c r="D26" s="2"/>
      <c r="E26" s="2"/>
      <c r="F26" s="7"/>
      <c r="G26" s="7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0.5" customHeight="1">
      <c r="A27" s="2"/>
      <c r="B27" s="7"/>
      <c r="C27" s="7"/>
      <c r="D27" s="2"/>
      <c r="E27" s="2"/>
      <c r="F27" s="7"/>
      <c r="G27" s="7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0.5" customHeight="1">
      <c r="A28" s="2"/>
      <c r="B28" s="7"/>
      <c r="C28" s="7"/>
      <c r="D28" s="2"/>
      <c r="E28" s="2"/>
      <c r="F28" s="7"/>
      <c r="G28" s="7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0.5" customHeight="1">
      <c r="A29" s="2"/>
      <c r="B29" s="7"/>
      <c r="C29" s="7"/>
      <c r="D29" s="2"/>
      <c r="E29" s="2"/>
      <c r="F29" s="7"/>
      <c r="G29" s="7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0.5" customHeight="1">
      <c r="A30" s="2"/>
      <c r="B30" s="7"/>
      <c r="C30" s="7"/>
      <c r="D30" s="2"/>
      <c r="E30" s="2"/>
      <c r="F30" s="7"/>
      <c r="G30" s="7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0.5" customHeight="1">
      <c r="A31" s="2"/>
      <c r="B31" s="7"/>
      <c r="C31" s="7"/>
      <c r="D31" s="2"/>
      <c r="E31" s="2"/>
      <c r="F31" s="7"/>
      <c r="G31" s="7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0.5" customHeight="1">
      <c r="A32" s="2"/>
      <c r="B32" s="7"/>
      <c r="C32" s="7"/>
      <c r="D32" s="2"/>
      <c r="E32" s="2"/>
      <c r="F32" s="7"/>
      <c r="G32" s="7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0.5" customHeight="1">
      <c r="A33" s="2"/>
      <c r="B33" s="7"/>
      <c r="C33" s="7"/>
      <c r="D33" s="2"/>
      <c r="E33" s="2"/>
      <c r="F33" s="7"/>
      <c r="G33" s="7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0.5" customHeight="1">
      <c r="A34" s="2"/>
      <c r="B34" s="7"/>
      <c r="C34" s="7"/>
      <c r="D34" s="2"/>
      <c r="E34" s="2"/>
      <c r="F34" s="7"/>
      <c r="G34" s="7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0.5" customHeight="1">
      <c r="A35" s="2"/>
      <c r="B35" s="7"/>
      <c r="C35" s="7"/>
      <c r="D35" s="2"/>
      <c r="E35" s="2"/>
      <c r="F35" s="7"/>
      <c r="G35" s="7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0.5" customHeight="1">
      <c r="A36" s="2"/>
      <c r="B36" s="7"/>
      <c r="C36" s="7"/>
      <c r="D36" s="2"/>
      <c r="E36" s="2"/>
      <c r="F36" s="7"/>
      <c r="G36" s="7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0.5" customHeight="1">
      <c r="A37" s="2"/>
      <c r="B37" s="7"/>
      <c r="C37" s="7"/>
      <c r="D37" s="2"/>
      <c r="E37" s="2"/>
      <c r="F37" s="7"/>
      <c r="G37" s="7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0.5" customHeight="1">
      <c r="A38" s="2"/>
      <c r="B38" s="7"/>
      <c r="C38" s="7"/>
      <c r="D38" s="2"/>
      <c r="E38" s="2"/>
      <c r="F38" s="7"/>
      <c r="G38" s="7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0.5" customHeight="1">
      <c r="A39" s="2"/>
      <c r="B39" s="7"/>
      <c r="C39" s="7"/>
      <c r="D39" s="2"/>
      <c r="E39" s="2"/>
      <c r="F39" s="7"/>
      <c r="G39" s="7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0.5" customHeight="1">
      <c r="A40" s="2"/>
      <c r="B40" s="7"/>
      <c r="C40" s="7"/>
      <c r="D40" s="2"/>
      <c r="E40" s="2"/>
      <c r="F40" s="7"/>
      <c r="G40" s="7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0.5" customHeight="1">
      <c r="A41" s="2"/>
      <c r="B41" s="7"/>
      <c r="C41" s="7"/>
      <c r="D41" s="2"/>
      <c r="E41" s="2"/>
      <c r="F41" s="7"/>
      <c r="G41" s="7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0.5" customHeight="1">
      <c r="A42" s="2"/>
      <c r="B42" s="7"/>
      <c r="C42" s="7"/>
      <c r="D42" s="2"/>
      <c r="E42" s="2"/>
      <c r="F42" s="7"/>
      <c r="G42" s="7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0.5" customHeight="1">
      <c r="A43" s="2"/>
      <c r="B43" s="7"/>
      <c r="C43" s="7"/>
      <c r="D43" s="2"/>
      <c r="E43" s="2"/>
      <c r="F43" s="7"/>
      <c r="G43" s="7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0.5" customHeight="1">
      <c r="A44" s="2"/>
      <c r="B44" s="7"/>
      <c r="C44" s="7"/>
      <c r="D44" s="2"/>
      <c r="E44" s="2"/>
      <c r="F44" s="7"/>
      <c r="G44" s="7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0.5" customHeight="1">
      <c r="A45" s="2"/>
      <c r="B45" s="7"/>
      <c r="C45" s="7"/>
      <c r="D45" s="2"/>
      <c r="E45" s="2"/>
      <c r="F45" s="7"/>
      <c r="G45" s="7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0.5" customHeight="1">
      <c r="A46" s="2"/>
      <c r="B46" s="7"/>
      <c r="C46" s="7"/>
      <c r="D46" s="2"/>
      <c r="E46" s="2"/>
      <c r="F46" s="7"/>
      <c r="G46" s="7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0.5" customHeight="1">
      <c r="A47" s="2"/>
      <c r="B47" s="7"/>
      <c r="C47" s="7"/>
      <c r="D47" s="2"/>
      <c r="E47" s="2"/>
      <c r="F47" s="7"/>
      <c r="G47" s="7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0.5" customHeight="1">
      <c r="A48" s="2"/>
      <c r="B48" s="7"/>
      <c r="C48" s="7"/>
      <c r="D48" s="2"/>
      <c r="E48" s="2"/>
      <c r="F48" s="7"/>
      <c r="G48" s="7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0.5" customHeight="1">
      <c r="A49" s="2"/>
      <c r="B49" s="7"/>
      <c r="C49" s="7"/>
      <c r="D49" s="2"/>
      <c r="E49" s="2"/>
      <c r="F49" s="7"/>
      <c r="G49" s="7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0.5" customHeight="1">
      <c r="A50" s="2"/>
      <c r="B50" s="7"/>
      <c r="C50" s="7"/>
      <c r="D50" s="2"/>
      <c r="E50" s="2"/>
      <c r="F50" s="7"/>
      <c r="G50" s="7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0.5" customHeight="1">
      <c r="A51" s="2"/>
      <c r="B51" s="7"/>
      <c r="C51" s="7"/>
      <c r="D51" s="2"/>
      <c r="E51" s="2"/>
      <c r="F51" s="7"/>
      <c r="G51" s="7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0.5" customHeight="1">
      <c r="A52" s="2"/>
      <c r="B52" s="7"/>
      <c r="C52" s="7"/>
      <c r="D52" s="2"/>
      <c r="E52" s="2"/>
      <c r="F52" s="7"/>
      <c r="G52" s="7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0.5" customHeight="1">
      <c r="A53" s="2"/>
      <c r="B53" s="7"/>
      <c r="C53" s="7"/>
      <c r="D53" s="2"/>
      <c r="E53" s="2"/>
      <c r="F53" s="7"/>
      <c r="G53" s="7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0.5" customHeight="1">
      <c r="A54" s="2"/>
      <c r="B54" s="7"/>
      <c r="C54" s="7"/>
      <c r="D54" s="2"/>
      <c r="E54" s="2"/>
      <c r="F54" s="7"/>
      <c r="G54" s="7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0.5" customHeight="1">
      <c r="A55" s="2"/>
      <c r="B55" s="7"/>
      <c r="C55" s="7"/>
      <c r="D55" s="2"/>
      <c r="E55" s="2"/>
      <c r="F55" s="7"/>
      <c r="G55" s="7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0.5" customHeight="1">
      <c r="A56" s="2"/>
      <c r="B56" s="7"/>
      <c r="C56" s="7"/>
      <c r="D56" s="2"/>
      <c r="E56" s="2"/>
      <c r="F56" s="7"/>
      <c r="G56" s="7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0.5" customHeight="1">
      <c r="A57" s="2"/>
      <c r="B57" s="7"/>
      <c r="C57" s="7"/>
      <c r="D57" s="2"/>
      <c r="E57" s="2"/>
      <c r="F57" s="7"/>
      <c r="G57" s="7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0.5" customHeight="1">
      <c r="A58" s="2"/>
      <c r="B58" s="7"/>
      <c r="C58" s="7"/>
      <c r="D58" s="2"/>
      <c r="E58" s="2"/>
      <c r="F58" s="7"/>
      <c r="G58" s="7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0.5" customHeight="1">
      <c r="A59" s="2"/>
      <c r="B59" s="7"/>
      <c r="C59" s="7"/>
      <c r="D59" s="2"/>
      <c r="E59" s="2"/>
      <c r="F59" s="7"/>
      <c r="G59" s="7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0.5" customHeight="1">
      <c r="A60" s="2"/>
      <c r="B60" s="7"/>
      <c r="C60" s="7"/>
      <c r="D60" s="2"/>
      <c r="E60" s="2"/>
      <c r="F60" s="7"/>
      <c r="G60" s="7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0.5" customHeight="1">
      <c r="A61" s="2"/>
      <c r="B61" s="7"/>
      <c r="C61" s="7"/>
      <c r="D61" s="2"/>
      <c r="E61" s="2"/>
      <c r="F61" s="7"/>
      <c r="G61" s="7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0.5" customHeight="1">
      <c r="A62" s="2"/>
      <c r="B62" s="7"/>
      <c r="C62" s="7"/>
      <c r="D62" s="2"/>
      <c r="E62" s="2"/>
      <c r="F62" s="7"/>
      <c r="G62" s="7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0.5" customHeight="1">
      <c r="A63" s="2"/>
      <c r="B63" s="7"/>
      <c r="C63" s="7"/>
      <c r="D63" s="2"/>
      <c r="E63" s="2"/>
      <c r="F63" s="7"/>
      <c r="G63" s="7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0.5" customHeight="1">
      <c r="A64" s="2"/>
      <c r="B64" s="7"/>
      <c r="C64" s="7"/>
      <c r="D64" s="2"/>
      <c r="E64" s="2"/>
      <c r="F64" s="7"/>
      <c r="G64" s="7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0.5" customHeight="1">
      <c r="A65" s="2"/>
      <c r="B65" s="7"/>
      <c r="C65" s="7"/>
      <c r="D65" s="2"/>
      <c r="E65" s="2"/>
      <c r="F65" s="7"/>
      <c r="G65" s="7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0.5" customHeight="1">
      <c r="A66" s="2"/>
      <c r="B66" s="7"/>
      <c r="C66" s="7"/>
      <c r="D66" s="2"/>
      <c r="E66" s="2"/>
      <c r="F66" s="7"/>
      <c r="G66" s="7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0.5" customHeight="1">
      <c r="A67" s="2"/>
      <c r="B67" s="7"/>
      <c r="C67" s="7"/>
      <c r="D67" s="2"/>
      <c r="E67" s="2"/>
      <c r="F67" s="7"/>
      <c r="G67" s="7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0.5" customHeight="1">
      <c r="A68" s="2"/>
      <c r="B68" s="7"/>
      <c r="C68" s="7"/>
      <c r="D68" s="2"/>
      <c r="E68" s="2"/>
      <c r="F68" s="7"/>
      <c r="G68" s="7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0.5" customHeight="1">
      <c r="A69" s="2"/>
      <c r="B69" s="7"/>
      <c r="C69" s="7"/>
      <c r="D69" s="2"/>
      <c r="E69" s="2"/>
      <c r="F69" s="7"/>
      <c r="G69" s="7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0.5" customHeight="1">
      <c r="A70" s="2"/>
      <c r="B70" s="7"/>
      <c r="C70" s="7"/>
      <c r="D70" s="2"/>
      <c r="E70" s="2"/>
      <c r="F70" s="7"/>
      <c r="G70" s="7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0.5" customHeight="1">
      <c r="A71" s="2"/>
      <c r="B71" s="7"/>
      <c r="C71" s="7"/>
      <c r="D71" s="2"/>
      <c r="E71" s="2"/>
      <c r="F71" s="7"/>
      <c r="G71" s="7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0.5" customHeight="1">
      <c r="A72" s="2"/>
      <c r="B72" s="7"/>
      <c r="C72" s="7"/>
      <c r="D72" s="2"/>
      <c r="E72" s="2"/>
      <c r="F72" s="7"/>
      <c r="G72" s="7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0.5" customHeight="1">
      <c r="A73" s="2"/>
      <c r="B73" s="7"/>
      <c r="C73" s="7"/>
      <c r="D73" s="2"/>
      <c r="E73" s="2"/>
      <c r="F73" s="7"/>
      <c r="G73" s="7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0.5" customHeight="1">
      <c r="A74" s="2"/>
      <c r="B74" s="7"/>
      <c r="C74" s="7"/>
      <c r="D74" s="2"/>
      <c r="E74" s="2"/>
      <c r="F74" s="7"/>
      <c r="G74" s="7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0.5" customHeight="1">
      <c r="A75" s="2"/>
      <c r="B75" s="7"/>
      <c r="C75" s="7"/>
      <c r="D75" s="2"/>
      <c r="E75" s="2"/>
      <c r="F75" s="7"/>
      <c r="G75" s="7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0.5" customHeight="1">
      <c r="A76" s="2"/>
      <c r="B76" s="7"/>
      <c r="C76" s="7"/>
      <c r="D76" s="2"/>
      <c r="E76" s="2"/>
      <c r="F76" s="7"/>
      <c r="G76" s="7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0.5" customHeight="1">
      <c r="A77" s="2"/>
      <c r="B77" s="7"/>
      <c r="C77" s="7"/>
      <c r="D77" s="2"/>
      <c r="E77" s="2"/>
      <c r="F77" s="7"/>
      <c r="G77" s="7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0.5" customHeight="1">
      <c r="A78" s="2"/>
      <c r="B78" s="7"/>
      <c r="C78" s="7"/>
      <c r="D78" s="2"/>
      <c r="E78" s="2"/>
      <c r="F78" s="7"/>
      <c r="G78" s="7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0.5" customHeight="1">
      <c r="A79" s="2"/>
      <c r="B79" s="7"/>
      <c r="C79" s="7"/>
      <c r="D79" s="2"/>
      <c r="E79" s="2"/>
      <c r="F79" s="7"/>
      <c r="G79" s="7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0.5" customHeight="1">
      <c r="A80" s="2"/>
      <c r="B80" s="7"/>
      <c r="C80" s="7"/>
      <c r="D80" s="2"/>
      <c r="E80" s="2"/>
      <c r="F80" s="7"/>
      <c r="G80" s="7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0.5" customHeight="1">
      <c r="A81" s="2"/>
      <c r="B81" s="7"/>
      <c r="C81" s="7"/>
      <c r="D81" s="2"/>
      <c r="E81" s="2"/>
      <c r="F81" s="7"/>
      <c r="G81" s="7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0.5" customHeight="1">
      <c r="A82" s="2"/>
      <c r="B82" s="7"/>
      <c r="C82" s="7"/>
      <c r="D82" s="2"/>
      <c r="E82" s="2"/>
      <c r="F82" s="7"/>
      <c r="G82" s="7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0.5" customHeight="1">
      <c r="A83" s="2"/>
      <c r="B83" s="7"/>
      <c r="C83" s="7"/>
      <c r="D83" s="2"/>
      <c r="E83" s="2"/>
      <c r="F83" s="7"/>
      <c r="G83" s="7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0.5" customHeight="1">
      <c r="A84" s="2"/>
      <c r="B84" s="7"/>
      <c r="C84" s="7"/>
      <c r="D84" s="2"/>
      <c r="E84" s="2"/>
      <c r="F84" s="7"/>
      <c r="G84" s="7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0.5" customHeight="1">
      <c r="A85" s="2"/>
      <c r="B85" s="7"/>
      <c r="C85" s="7"/>
      <c r="D85" s="2"/>
      <c r="E85" s="2"/>
      <c r="F85" s="7"/>
      <c r="G85" s="7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0.5" customHeight="1">
      <c r="A86" s="2"/>
      <c r="B86" s="7"/>
      <c r="C86" s="7"/>
      <c r="D86" s="2"/>
      <c r="E86" s="2"/>
      <c r="F86" s="7"/>
      <c r="G86" s="7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0.5" customHeight="1">
      <c r="A87" s="2"/>
      <c r="B87" s="7"/>
      <c r="C87" s="7"/>
      <c r="D87" s="2"/>
      <c r="E87" s="2"/>
      <c r="F87" s="7"/>
      <c r="G87" s="7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0.5" customHeight="1">
      <c r="A88" s="2"/>
      <c r="B88" s="7"/>
      <c r="C88" s="7"/>
      <c r="D88" s="2"/>
      <c r="E88" s="2"/>
      <c r="F88" s="7"/>
      <c r="G88" s="7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0.5" customHeight="1">
      <c r="A89" s="2"/>
      <c r="B89" s="7"/>
      <c r="C89" s="7"/>
      <c r="D89" s="2"/>
      <c r="E89" s="2"/>
      <c r="F89" s="7"/>
      <c r="G89" s="7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0.5" customHeight="1">
      <c r="A90" s="2"/>
      <c r="B90" s="7"/>
      <c r="C90" s="7"/>
      <c r="D90" s="2"/>
      <c r="E90" s="2"/>
      <c r="F90" s="7"/>
      <c r="G90" s="7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0.5" customHeight="1">
      <c r="A91" s="2"/>
      <c r="B91" s="7"/>
      <c r="C91" s="7"/>
      <c r="D91" s="2"/>
      <c r="E91" s="2"/>
      <c r="F91" s="7"/>
      <c r="G91" s="7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0.5" customHeight="1">
      <c r="A92" s="2"/>
      <c r="B92" s="7"/>
      <c r="C92" s="7"/>
      <c r="D92" s="2"/>
      <c r="E92" s="2"/>
      <c r="F92" s="7"/>
      <c r="G92" s="7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0.5" customHeight="1">
      <c r="A93" s="2"/>
      <c r="B93" s="7"/>
      <c r="C93" s="7"/>
      <c r="D93" s="2"/>
      <c r="E93" s="2"/>
      <c r="F93" s="7"/>
      <c r="G93" s="7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0.5" customHeight="1">
      <c r="A94" s="2"/>
      <c r="B94" s="7"/>
      <c r="C94" s="7"/>
      <c r="D94" s="2"/>
      <c r="E94" s="2"/>
      <c r="F94" s="7"/>
      <c r="G94" s="7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0.5" customHeight="1">
      <c r="A95" s="2"/>
      <c r="B95" s="7"/>
      <c r="C95" s="7"/>
      <c r="D95" s="2"/>
      <c r="E95" s="2"/>
      <c r="F95" s="7"/>
      <c r="G95" s="7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0.5" customHeight="1">
      <c r="A96" s="2"/>
      <c r="B96" s="7"/>
      <c r="C96" s="7"/>
      <c r="D96" s="2"/>
      <c r="E96" s="2"/>
      <c r="F96" s="7"/>
      <c r="G96" s="7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0.5" customHeight="1">
      <c r="A97" s="2"/>
      <c r="B97" s="7"/>
      <c r="C97" s="7"/>
      <c r="D97" s="2"/>
      <c r="E97" s="2"/>
      <c r="F97" s="7"/>
      <c r="G97" s="7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0.5" customHeight="1">
      <c r="A98" s="2"/>
      <c r="B98" s="7"/>
      <c r="C98" s="7"/>
      <c r="D98" s="2"/>
      <c r="E98" s="2"/>
      <c r="F98" s="7"/>
      <c r="G98" s="7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0.5" customHeight="1">
      <c r="A99" s="2"/>
      <c r="B99" s="7"/>
      <c r="C99" s="7"/>
      <c r="D99" s="2"/>
      <c r="E99" s="2"/>
      <c r="F99" s="7"/>
      <c r="G99" s="7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0.5" customHeight="1">
      <c r="A100" s="2"/>
      <c r="B100" s="7"/>
      <c r="C100" s="7"/>
      <c r="D100" s="2"/>
      <c r="E100" s="2"/>
      <c r="F100" s="7"/>
      <c r="G100" s="7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0.5" customHeight="1">
      <c r="A101" s="2"/>
      <c r="B101" s="7"/>
      <c r="C101" s="7"/>
      <c r="D101" s="2"/>
      <c r="E101" s="2"/>
      <c r="F101" s="7"/>
      <c r="G101" s="7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0.5" customHeight="1">
      <c r="A102" s="2"/>
      <c r="B102" s="7"/>
      <c r="C102" s="7"/>
      <c r="D102" s="2"/>
      <c r="E102" s="2"/>
      <c r="F102" s="7"/>
      <c r="G102" s="7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0.5" customHeight="1">
      <c r="A103" s="2"/>
      <c r="B103" s="7"/>
      <c r="C103" s="7"/>
      <c r="D103" s="2"/>
      <c r="E103" s="2"/>
      <c r="F103" s="7"/>
      <c r="G103" s="7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0.5" customHeight="1">
      <c r="A104" s="2"/>
      <c r="B104" s="7"/>
      <c r="C104" s="7"/>
      <c r="D104" s="2"/>
      <c r="E104" s="2"/>
      <c r="F104" s="7"/>
      <c r="G104" s="7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0.5" customHeight="1">
      <c r="A105" s="2"/>
      <c r="B105" s="7"/>
      <c r="C105" s="7"/>
      <c r="D105" s="2"/>
      <c r="E105" s="2"/>
      <c r="F105" s="7"/>
      <c r="G105" s="7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0.5" customHeight="1">
      <c r="A106" s="2"/>
      <c r="B106" s="7"/>
      <c r="C106" s="7"/>
      <c r="D106" s="2"/>
      <c r="E106" s="2"/>
      <c r="F106" s="7"/>
      <c r="G106" s="7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0.5" customHeight="1">
      <c r="A107" s="2"/>
      <c r="B107" s="7"/>
      <c r="C107" s="7"/>
      <c r="D107" s="2"/>
      <c r="E107" s="2"/>
      <c r="F107" s="7"/>
      <c r="G107" s="7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0.5" customHeight="1">
      <c r="A108" s="2"/>
      <c r="B108" s="7"/>
      <c r="C108" s="7"/>
      <c r="D108" s="2"/>
      <c r="E108" s="2"/>
      <c r="F108" s="7"/>
      <c r="G108" s="7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0.5" customHeight="1">
      <c r="A109" s="2"/>
      <c r="B109" s="7"/>
      <c r="C109" s="7"/>
      <c r="D109" s="2"/>
      <c r="E109" s="2"/>
      <c r="F109" s="7"/>
      <c r="G109" s="7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0.5" customHeight="1">
      <c r="A110" s="2"/>
      <c r="B110" s="7"/>
      <c r="C110" s="7"/>
      <c r="D110" s="2"/>
      <c r="E110" s="2"/>
      <c r="F110" s="7"/>
      <c r="G110" s="7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0.5" customHeight="1">
      <c r="A111" s="2"/>
      <c r="B111" s="7"/>
      <c r="C111" s="7"/>
      <c r="D111" s="2"/>
      <c r="E111" s="2"/>
      <c r="F111" s="7"/>
      <c r="G111" s="7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0.5" customHeight="1">
      <c r="A112" s="2"/>
      <c r="B112" s="7"/>
      <c r="C112" s="7"/>
      <c r="D112" s="2"/>
      <c r="E112" s="2"/>
      <c r="F112" s="7"/>
      <c r="G112" s="7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0.5" customHeight="1">
      <c r="A113" s="2"/>
      <c r="B113" s="7"/>
      <c r="C113" s="7"/>
      <c r="D113" s="2"/>
      <c r="E113" s="2"/>
      <c r="F113" s="7"/>
      <c r="G113" s="7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0.5" customHeight="1">
      <c r="A114" s="2"/>
      <c r="B114" s="7"/>
      <c r="C114" s="7"/>
      <c r="D114" s="2"/>
      <c r="E114" s="2"/>
      <c r="F114" s="7"/>
      <c r="G114" s="7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0.5" customHeight="1">
      <c r="A115" s="2"/>
      <c r="B115" s="7"/>
      <c r="C115" s="7"/>
      <c r="D115" s="2"/>
      <c r="E115" s="2"/>
      <c r="F115" s="7"/>
      <c r="G115" s="7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0.5" customHeight="1">
      <c r="A116" s="2"/>
      <c r="B116" s="7"/>
      <c r="C116" s="7"/>
      <c r="D116" s="2"/>
      <c r="E116" s="2"/>
      <c r="F116" s="7"/>
      <c r="G116" s="7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0.5" customHeight="1">
      <c r="A117" s="2"/>
      <c r="B117" s="7"/>
      <c r="C117" s="7"/>
      <c r="D117" s="2"/>
      <c r="E117" s="2"/>
      <c r="F117" s="7"/>
      <c r="G117" s="7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0.5" customHeight="1">
      <c r="A118" s="2"/>
      <c r="B118" s="7"/>
      <c r="C118" s="7"/>
      <c r="D118" s="2"/>
      <c r="E118" s="2"/>
      <c r="F118" s="7"/>
      <c r="G118" s="7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0.5" customHeight="1">
      <c r="A119" s="2"/>
      <c r="B119" s="7"/>
      <c r="C119" s="7"/>
      <c r="D119" s="2"/>
      <c r="E119" s="2"/>
      <c r="F119" s="7"/>
      <c r="G119" s="7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0.5" customHeight="1">
      <c r="A120" s="2"/>
      <c r="B120" s="7"/>
      <c r="C120" s="7"/>
      <c r="D120" s="2"/>
      <c r="E120" s="2"/>
      <c r="F120" s="7"/>
      <c r="G120" s="7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0.5" customHeight="1">
      <c r="A121" s="2"/>
      <c r="B121" s="7"/>
      <c r="C121" s="7"/>
      <c r="D121" s="2"/>
      <c r="E121" s="2"/>
      <c r="F121" s="7"/>
      <c r="G121" s="7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0.5" customHeight="1">
      <c r="A122" s="2"/>
      <c r="B122" s="7"/>
      <c r="C122" s="7"/>
      <c r="D122" s="2"/>
      <c r="E122" s="2"/>
      <c r="F122" s="7"/>
      <c r="G122" s="7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0.5" customHeight="1">
      <c r="A123" s="2"/>
      <c r="B123" s="7"/>
      <c r="C123" s="7"/>
      <c r="D123" s="2"/>
      <c r="E123" s="2"/>
      <c r="F123" s="7"/>
      <c r="G123" s="7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0.5" customHeight="1">
      <c r="A124" s="2"/>
      <c r="B124" s="7"/>
      <c r="C124" s="7"/>
      <c r="D124" s="2"/>
      <c r="E124" s="2"/>
      <c r="F124" s="7"/>
      <c r="G124" s="7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0.5" customHeight="1">
      <c r="A125" s="2"/>
      <c r="B125" s="7"/>
      <c r="C125" s="7"/>
      <c r="D125" s="2"/>
      <c r="E125" s="2"/>
      <c r="F125" s="7"/>
      <c r="G125" s="7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0.5" customHeight="1">
      <c r="A126" s="2"/>
      <c r="B126" s="7"/>
      <c r="C126" s="7"/>
      <c r="D126" s="2"/>
      <c r="E126" s="2"/>
      <c r="F126" s="7"/>
      <c r="G126" s="7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0.5" customHeight="1">
      <c r="A127" s="2"/>
      <c r="B127" s="7"/>
      <c r="C127" s="7"/>
      <c r="D127" s="2"/>
      <c r="E127" s="2"/>
      <c r="F127" s="7"/>
      <c r="G127" s="7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0.5" customHeight="1">
      <c r="A128" s="2"/>
      <c r="B128" s="7"/>
      <c r="C128" s="7"/>
      <c r="D128" s="2"/>
      <c r="E128" s="2"/>
      <c r="F128" s="7"/>
      <c r="G128" s="7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0.5" customHeight="1">
      <c r="A129" s="2"/>
      <c r="B129" s="7"/>
      <c r="C129" s="7"/>
      <c r="D129" s="2"/>
      <c r="E129" s="2"/>
      <c r="F129" s="7"/>
      <c r="G129" s="7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0.5" customHeight="1">
      <c r="A130" s="2"/>
      <c r="B130" s="7"/>
      <c r="C130" s="7"/>
      <c r="D130" s="2"/>
      <c r="E130" s="2"/>
      <c r="F130" s="7"/>
      <c r="G130" s="7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0.5" customHeight="1">
      <c r="A131" s="2"/>
      <c r="B131" s="7"/>
      <c r="C131" s="7"/>
      <c r="D131" s="2"/>
      <c r="E131" s="2"/>
      <c r="F131" s="7"/>
      <c r="G131" s="7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0.5" customHeight="1">
      <c r="A132" s="2"/>
      <c r="B132" s="7"/>
      <c r="C132" s="7"/>
      <c r="D132" s="2"/>
      <c r="E132" s="2"/>
      <c r="F132" s="7"/>
      <c r="G132" s="7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0.5" customHeight="1">
      <c r="A133" s="2"/>
      <c r="B133" s="7"/>
      <c r="C133" s="7"/>
      <c r="D133" s="2"/>
      <c r="E133" s="2"/>
      <c r="F133" s="7"/>
      <c r="G133" s="7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0.5" customHeight="1">
      <c r="A134" s="2"/>
      <c r="B134" s="7"/>
      <c r="C134" s="7"/>
      <c r="D134" s="2"/>
      <c r="E134" s="2"/>
      <c r="F134" s="7"/>
      <c r="G134" s="7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0.5" customHeight="1">
      <c r="A135" s="2"/>
      <c r="B135" s="7"/>
      <c r="C135" s="7"/>
      <c r="D135" s="2"/>
      <c r="E135" s="2"/>
      <c r="F135" s="7"/>
      <c r="G135" s="7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0.5" customHeight="1">
      <c r="A136" s="2"/>
      <c r="B136" s="7"/>
      <c r="C136" s="7"/>
      <c r="D136" s="2"/>
      <c r="E136" s="2"/>
      <c r="F136" s="7"/>
      <c r="G136" s="7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0.5" customHeight="1">
      <c r="A137" s="2"/>
      <c r="B137" s="7"/>
      <c r="C137" s="7"/>
      <c r="D137" s="2"/>
      <c r="E137" s="2"/>
      <c r="F137" s="7"/>
      <c r="G137" s="7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0.5" customHeight="1">
      <c r="A138" s="2"/>
      <c r="B138" s="7"/>
      <c r="C138" s="7"/>
      <c r="D138" s="2"/>
      <c r="E138" s="2"/>
      <c r="F138" s="7"/>
      <c r="G138" s="7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0.5" customHeight="1">
      <c r="A139" s="2"/>
      <c r="B139" s="7"/>
      <c r="C139" s="7"/>
      <c r="D139" s="2"/>
      <c r="E139" s="2"/>
      <c r="F139" s="7"/>
      <c r="G139" s="7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0.5" customHeight="1">
      <c r="A140" s="2"/>
      <c r="B140" s="7"/>
      <c r="C140" s="7"/>
      <c r="D140" s="2"/>
      <c r="E140" s="2"/>
      <c r="F140" s="7"/>
      <c r="G140" s="7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0.5" customHeight="1">
      <c r="A141" s="2"/>
      <c r="B141" s="7"/>
      <c r="C141" s="7"/>
      <c r="D141" s="2"/>
      <c r="E141" s="2"/>
      <c r="F141" s="7"/>
      <c r="G141" s="7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0.5" customHeight="1">
      <c r="A142" s="2"/>
      <c r="B142" s="7"/>
      <c r="C142" s="7"/>
      <c r="D142" s="2"/>
      <c r="E142" s="2"/>
      <c r="F142" s="7"/>
      <c r="G142" s="7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0.5" customHeight="1">
      <c r="A143" s="2"/>
      <c r="B143" s="7"/>
      <c r="C143" s="7"/>
      <c r="D143" s="2"/>
      <c r="E143" s="2"/>
      <c r="F143" s="7"/>
      <c r="G143" s="7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0.5" customHeight="1">
      <c r="A144" s="2"/>
      <c r="B144" s="7"/>
      <c r="C144" s="7"/>
      <c r="D144" s="2"/>
      <c r="E144" s="2"/>
      <c r="F144" s="7"/>
      <c r="G144" s="7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0.5" customHeight="1">
      <c r="A145" s="2"/>
      <c r="B145" s="7"/>
      <c r="C145" s="7"/>
      <c r="D145" s="2"/>
      <c r="E145" s="2"/>
      <c r="F145" s="7"/>
      <c r="G145" s="7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0.5" customHeight="1">
      <c r="A146" s="2"/>
      <c r="B146" s="7"/>
      <c r="C146" s="7"/>
      <c r="D146" s="2"/>
      <c r="E146" s="2"/>
      <c r="F146" s="7"/>
      <c r="G146" s="7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0.5" customHeight="1">
      <c r="A147" s="2"/>
      <c r="B147" s="7"/>
      <c r="C147" s="7"/>
      <c r="D147" s="2"/>
      <c r="E147" s="2"/>
      <c r="F147" s="7"/>
      <c r="G147" s="7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0.5" customHeight="1">
      <c r="A148" s="2"/>
      <c r="B148" s="7"/>
      <c r="C148" s="7"/>
      <c r="D148" s="2"/>
      <c r="E148" s="2"/>
      <c r="F148" s="7"/>
      <c r="G148" s="7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0.5" customHeight="1">
      <c r="A149" s="2"/>
      <c r="B149" s="7"/>
      <c r="C149" s="7"/>
      <c r="D149" s="2"/>
      <c r="E149" s="2"/>
      <c r="F149" s="7"/>
      <c r="G149" s="7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0.5" customHeight="1">
      <c r="A150" s="2"/>
      <c r="B150" s="7"/>
      <c r="C150" s="7"/>
      <c r="D150" s="2"/>
      <c r="E150" s="2"/>
      <c r="F150" s="7"/>
      <c r="G150" s="7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0.5" customHeight="1">
      <c r="A151" s="2"/>
      <c r="B151" s="7"/>
      <c r="C151" s="7"/>
      <c r="D151" s="2"/>
      <c r="E151" s="2"/>
      <c r="F151" s="7"/>
      <c r="G151" s="7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0.5" customHeight="1">
      <c r="A152" s="2"/>
      <c r="B152" s="7"/>
      <c r="C152" s="7"/>
      <c r="D152" s="2"/>
      <c r="E152" s="2"/>
      <c r="F152" s="7"/>
      <c r="G152" s="7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0.5" customHeight="1">
      <c r="A153" s="2"/>
      <c r="B153" s="7"/>
      <c r="C153" s="7"/>
      <c r="D153" s="2"/>
      <c r="E153" s="2"/>
      <c r="F153" s="7"/>
      <c r="G153" s="7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0.5" customHeight="1">
      <c r="A154" s="2"/>
      <c r="B154" s="7"/>
      <c r="C154" s="7"/>
      <c r="D154" s="2"/>
      <c r="E154" s="2"/>
      <c r="F154" s="7"/>
      <c r="G154" s="7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0.5" customHeight="1">
      <c r="A155" s="2"/>
      <c r="B155" s="7"/>
      <c r="C155" s="7"/>
      <c r="D155" s="2"/>
      <c r="E155" s="2"/>
      <c r="F155" s="7"/>
      <c r="G155" s="7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0.5" customHeight="1">
      <c r="A156" s="2"/>
      <c r="B156" s="7"/>
      <c r="C156" s="7"/>
      <c r="D156" s="2"/>
      <c r="E156" s="2"/>
      <c r="F156" s="7"/>
      <c r="G156" s="7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0.5" customHeight="1">
      <c r="A157" s="2"/>
      <c r="B157" s="7"/>
      <c r="C157" s="7"/>
      <c r="D157" s="2"/>
      <c r="E157" s="2"/>
      <c r="F157" s="7"/>
      <c r="G157" s="7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0.5" customHeight="1">
      <c r="A158" s="2"/>
      <c r="B158" s="7"/>
      <c r="C158" s="7"/>
      <c r="D158" s="2"/>
      <c r="E158" s="2"/>
      <c r="F158" s="7"/>
      <c r="G158" s="7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0.5" customHeight="1">
      <c r="A159" s="2"/>
      <c r="B159" s="7"/>
      <c r="C159" s="7"/>
      <c r="D159" s="2"/>
      <c r="E159" s="2"/>
      <c r="F159" s="7"/>
      <c r="G159" s="7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0.5" customHeight="1">
      <c r="A160" s="2"/>
      <c r="B160" s="7"/>
      <c r="C160" s="7"/>
      <c r="D160" s="2"/>
      <c r="E160" s="2"/>
      <c r="F160" s="7"/>
      <c r="G160" s="7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0.5" customHeight="1">
      <c r="A161" s="2"/>
      <c r="B161" s="7"/>
      <c r="C161" s="7"/>
      <c r="D161" s="2"/>
      <c r="E161" s="2"/>
      <c r="F161" s="7"/>
      <c r="G161" s="7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0.5" customHeight="1">
      <c r="A162" s="2"/>
      <c r="B162" s="7"/>
      <c r="C162" s="7"/>
      <c r="D162" s="2"/>
      <c r="E162" s="2"/>
      <c r="F162" s="7"/>
      <c r="G162" s="7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0.5" customHeight="1">
      <c r="A163" s="2"/>
      <c r="B163" s="7"/>
      <c r="C163" s="7"/>
      <c r="D163" s="2"/>
      <c r="E163" s="2"/>
      <c r="F163" s="7"/>
      <c r="G163" s="7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0.5" customHeight="1">
      <c r="A164" s="2"/>
      <c r="B164" s="7"/>
      <c r="C164" s="7"/>
      <c r="D164" s="2"/>
      <c r="E164" s="2"/>
      <c r="F164" s="7"/>
      <c r="G164" s="7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0.5" customHeight="1">
      <c r="A165" s="2"/>
      <c r="B165" s="7"/>
      <c r="C165" s="7"/>
      <c r="D165" s="2"/>
      <c r="E165" s="2"/>
      <c r="F165" s="7"/>
      <c r="G165" s="7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0.5" customHeight="1">
      <c r="A166" s="2"/>
      <c r="B166" s="7"/>
      <c r="C166" s="7"/>
      <c r="D166" s="2"/>
      <c r="E166" s="2"/>
      <c r="F166" s="7"/>
      <c r="G166" s="7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0.5" customHeight="1">
      <c r="A167" s="2"/>
      <c r="B167" s="7"/>
      <c r="C167" s="7"/>
      <c r="D167" s="2"/>
      <c r="E167" s="2"/>
      <c r="F167" s="7"/>
      <c r="G167" s="7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0.5" customHeight="1">
      <c r="A168" s="2"/>
      <c r="B168" s="7"/>
      <c r="C168" s="7"/>
      <c r="D168" s="2"/>
      <c r="E168" s="2"/>
      <c r="F168" s="7"/>
      <c r="G168" s="7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0.5" customHeight="1">
      <c r="A169" s="2"/>
      <c r="B169" s="7"/>
      <c r="C169" s="7"/>
      <c r="D169" s="2"/>
      <c r="E169" s="2"/>
      <c r="F169" s="7"/>
      <c r="G169" s="7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0.5" customHeight="1">
      <c r="A170" s="2"/>
      <c r="B170" s="7"/>
      <c r="C170" s="7"/>
      <c r="D170" s="2"/>
      <c r="E170" s="2"/>
      <c r="F170" s="7"/>
      <c r="G170" s="7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0.5" customHeight="1">
      <c r="A171" s="2"/>
      <c r="B171" s="7"/>
      <c r="C171" s="7"/>
      <c r="D171" s="2"/>
      <c r="E171" s="2"/>
      <c r="F171" s="7"/>
      <c r="G171" s="7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0.5" customHeight="1">
      <c r="A172" s="2"/>
      <c r="B172" s="7"/>
      <c r="C172" s="7"/>
      <c r="D172" s="2"/>
      <c r="E172" s="2"/>
      <c r="F172" s="7"/>
      <c r="G172" s="7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0.5" customHeight="1">
      <c r="A173" s="2"/>
      <c r="B173" s="7"/>
      <c r="C173" s="7"/>
      <c r="D173" s="2"/>
      <c r="E173" s="2"/>
      <c r="F173" s="7"/>
      <c r="G173" s="7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0.5" customHeight="1">
      <c r="A174" s="2"/>
      <c r="B174" s="7"/>
      <c r="C174" s="7"/>
      <c r="D174" s="2"/>
      <c r="E174" s="2"/>
      <c r="F174" s="7"/>
      <c r="G174" s="7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0.5" customHeight="1">
      <c r="A175" s="2"/>
      <c r="B175" s="7"/>
      <c r="C175" s="7"/>
      <c r="D175" s="2"/>
      <c r="E175" s="2"/>
      <c r="F175" s="7"/>
      <c r="G175" s="7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0.5" customHeight="1">
      <c r="A176" s="2"/>
      <c r="B176" s="7"/>
      <c r="C176" s="7"/>
      <c r="D176" s="2"/>
      <c r="E176" s="2"/>
      <c r="F176" s="7"/>
      <c r="G176" s="7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0.5" customHeight="1">
      <c r="A177" s="2"/>
      <c r="B177" s="7"/>
      <c r="C177" s="7"/>
      <c r="D177" s="2"/>
      <c r="E177" s="2"/>
      <c r="F177" s="7"/>
      <c r="G177" s="7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0.5" customHeight="1">
      <c r="A178" s="2"/>
      <c r="B178" s="7"/>
      <c r="C178" s="7"/>
      <c r="D178" s="2"/>
      <c r="E178" s="2"/>
      <c r="F178" s="7"/>
      <c r="G178" s="7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0.5" customHeight="1">
      <c r="A179" s="2"/>
      <c r="B179" s="7"/>
      <c r="C179" s="7"/>
      <c r="D179" s="2"/>
      <c r="E179" s="2"/>
      <c r="F179" s="7"/>
      <c r="G179" s="7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0.5" customHeight="1">
      <c r="A180" s="2"/>
      <c r="B180" s="7"/>
      <c r="C180" s="7"/>
      <c r="D180" s="2"/>
      <c r="E180" s="2"/>
      <c r="F180" s="7"/>
      <c r="G180" s="7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0.5" customHeight="1">
      <c r="A181" s="2"/>
      <c r="B181" s="7"/>
      <c r="C181" s="7"/>
      <c r="D181" s="2"/>
      <c r="E181" s="2"/>
      <c r="F181" s="7"/>
      <c r="G181" s="7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0.5" customHeight="1">
      <c r="A182" s="2"/>
      <c r="B182" s="7"/>
      <c r="C182" s="7"/>
      <c r="D182" s="2"/>
      <c r="E182" s="2"/>
      <c r="F182" s="7"/>
      <c r="G182" s="7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0.5" customHeight="1">
      <c r="A183" s="2"/>
      <c r="B183" s="7"/>
      <c r="C183" s="7"/>
      <c r="D183" s="2"/>
      <c r="E183" s="2"/>
      <c r="F183" s="7"/>
      <c r="G183" s="7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0.5" customHeight="1">
      <c r="A184" s="2"/>
      <c r="B184" s="7"/>
      <c r="C184" s="7"/>
      <c r="D184" s="2"/>
      <c r="E184" s="2"/>
      <c r="F184" s="7"/>
      <c r="G184" s="7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0.5" customHeight="1">
      <c r="A185" s="2"/>
      <c r="B185" s="7"/>
      <c r="C185" s="7"/>
      <c r="D185" s="2"/>
      <c r="E185" s="2"/>
      <c r="F185" s="7"/>
      <c r="G185" s="7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0.5" customHeight="1">
      <c r="A186" s="2"/>
      <c r="B186" s="7"/>
      <c r="C186" s="7"/>
      <c r="D186" s="2"/>
      <c r="E186" s="2"/>
      <c r="F186" s="7"/>
      <c r="G186" s="7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0.5" customHeight="1">
      <c r="A187" s="2"/>
      <c r="B187" s="7"/>
      <c r="C187" s="7"/>
      <c r="D187" s="2"/>
      <c r="E187" s="2"/>
      <c r="F187" s="7"/>
      <c r="G187" s="7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0.5" customHeight="1">
      <c r="A188" s="2"/>
      <c r="B188" s="7"/>
      <c r="C188" s="7"/>
      <c r="D188" s="2"/>
      <c r="E188" s="2"/>
      <c r="F188" s="7"/>
      <c r="G188" s="7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0.5" customHeight="1">
      <c r="A189" s="2"/>
      <c r="B189" s="7"/>
      <c r="C189" s="7"/>
      <c r="D189" s="2"/>
      <c r="E189" s="2"/>
      <c r="F189" s="7"/>
      <c r="G189" s="7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0.5" customHeight="1">
      <c r="A190" s="2"/>
      <c r="B190" s="7"/>
      <c r="C190" s="7"/>
      <c r="D190" s="2"/>
      <c r="E190" s="2"/>
      <c r="F190" s="7"/>
      <c r="G190" s="7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0.5" customHeight="1">
      <c r="A191" s="2"/>
      <c r="B191" s="7"/>
      <c r="C191" s="7"/>
      <c r="D191" s="2"/>
      <c r="E191" s="2"/>
      <c r="F191" s="7"/>
      <c r="G191" s="7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0.5" customHeight="1">
      <c r="A192" s="2"/>
      <c r="B192" s="7"/>
      <c r="C192" s="7"/>
      <c r="D192" s="2"/>
      <c r="E192" s="2"/>
      <c r="F192" s="7"/>
      <c r="G192" s="7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0.5" customHeight="1">
      <c r="A193" s="2"/>
      <c r="B193" s="7"/>
      <c r="C193" s="7"/>
      <c r="D193" s="2"/>
      <c r="E193" s="2"/>
      <c r="F193" s="7"/>
      <c r="G193" s="7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0.5" customHeight="1">
      <c r="A194" s="2"/>
      <c r="B194" s="7"/>
      <c r="C194" s="7"/>
      <c r="D194" s="2"/>
      <c r="E194" s="2"/>
      <c r="F194" s="7"/>
      <c r="G194" s="7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0.5" customHeight="1">
      <c r="A195" s="2"/>
      <c r="B195" s="7"/>
      <c r="C195" s="7"/>
      <c r="D195" s="2"/>
      <c r="E195" s="2"/>
      <c r="F195" s="7"/>
      <c r="G195" s="7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0.5" customHeight="1">
      <c r="A196" s="2"/>
      <c r="B196" s="7"/>
      <c r="C196" s="7"/>
      <c r="D196" s="2"/>
      <c r="E196" s="2"/>
      <c r="F196" s="7"/>
      <c r="G196" s="7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0.5" customHeight="1">
      <c r="A197" s="2"/>
      <c r="B197" s="7"/>
      <c r="C197" s="7"/>
      <c r="D197" s="2"/>
      <c r="E197" s="2"/>
      <c r="F197" s="7"/>
      <c r="G197" s="7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0.5" customHeight="1">
      <c r="A198" s="2"/>
      <c r="B198" s="7"/>
      <c r="C198" s="7"/>
      <c r="D198" s="2"/>
      <c r="E198" s="2"/>
      <c r="F198" s="7"/>
      <c r="G198" s="7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0.5" customHeight="1">
      <c r="A199" s="2"/>
      <c r="B199" s="7"/>
      <c r="C199" s="7"/>
      <c r="D199" s="2"/>
      <c r="E199" s="2"/>
      <c r="F199" s="7"/>
      <c r="G199" s="7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0.5" customHeight="1">
      <c r="A200" s="2"/>
      <c r="B200" s="7"/>
      <c r="C200" s="7"/>
      <c r="D200" s="2"/>
      <c r="E200" s="2"/>
      <c r="F200" s="7"/>
      <c r="G200" s="7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0.5" customHeight="1">
      <c r="A201" s="2"/>
      <c r="B201" s="7"/>
      <c r="C201" s="7"/>
      <c r="D201" s="2"/>
      <c r="E201" s="2"/>
      <c r="F201" s="7"/>
      <c r="G201" s="7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0.5" customHeight="1">
      <c r="A202" s="2"/>
      <c r="B202" s="7"/>
      <c r="C202" s="7"/>
      <c r="D202" s="2"/>
      <c r="E202" s="2"/>
      <c r="F202" s="7"/>
      <c r="G202" s="7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0.5" customHeight="1">
      <c r="A203" s="2"/>
      <c r="B203" s="7"/>
      <c r="C203" s="7"/>
      <c r="D203" s="2"/>
      <c r="E203" s="2"/>
      <c r="F203" s="7"/>
      <c r="G203" s="7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0.5" customHeight="1">
      <c r="A204" s="2"/>
      <c r="B204" s="7"/>
      <c r="C204" s="7"/>
      <c r="D204" s="2"/>
      <c r="E204" s="2"/>
      <c r="F204" s="7"/>
      <c r="G204" s="7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0.5" customHeight="1">
      <c r="A205" s="2"/>
      <c r="B205" s="7"/>
      <c r="C205" s="7"/>
      <c r="D205" s="2"/>
      <c r="E205" s="2"/>
      <c r="F205" s="7"/>
      <c r="G205" s="7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0.5" customHeight="1">
      <c r="A206" s="2"/>
      <c r="B206" s="7"/>
      <c r="C206" s="7"/>
      <c r="D206" s="2"/>
      <c r="E206" s="2"/>
      <c r="F206" s="7"/>
      <c r="G206" s="7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0.5" customHeight="1">
      <c r="A207" s="2"/>
      <c r="B207" s="7"/>
      <c r="C207" s="7"/>
      <c r="D207" s="2"/>
      <c r="E207" s="2"/>
      <c r="F207" s="7"/>
      <c r="G207" s="7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0.5" customHeight="1">
      <c r="A208" s="2"/>
      <c r="B208" s="7"/>
      <c r="C208" s="7"/>
      <c r="D208" s="2"/>
      <c r="E208" s="2"/>
      <c r="F208" s="7"/>
      <c r="G208" s="7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0.5" customHeight="1">
      <c r="A209" s="2"/>
      <c r="B209" s="7"/>
      <c r="C209" s="7"/>
      <c r="D209" s="2"/>
      <c r="E209" s="2"/>
      <c r="F209" s="7"/>
      <c r="G209" s="7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0.5" customHeight="1">
      <c r="A210" s="2"/>
      <c r="B210" s="7"/>
      <c r="C210" s="7"/>
      <c r="D210" s="2"/>
      <c r="E210" s="2"/>
      <c r="F210" s="7"/>
      <c r="G210" s="7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0.5" customHeight="1">
      <c r="A211" s="2"/>
      <c r="B211" s="7"/>
      <c r="C211" s="7"/>
      <c r="D211" s="2"/>
      <c r="E211" s="2"/>
      <c r="F211" s="7"/>
      <c r="G211" s="7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0.5" customHeight="1">
      <c r="A212" s="2"/>
      <c r="B212" s="7"/>
      <c r="C212" s="7"/>
      <c r="D212" s="2"/>
      <c r="E212" s="2"/>
      <c r="F212" s="7"/>
      <c r="G212" s="7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0.5" customHeight="1">
      <c r="A213" s="2"/>
      <c r="B213" s="7"/>
      <c r="C213" s="7"/>
      <c r="D213" s="2"/>
      <c r="E213" s="2"/>
      <c r="F213" s="7"/>
      <c r="G213" s="7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0.5" customHeight="1">
      <c r="A214" s="2"/>
      <c r="B214" s="7"/>
      <c r="C214" s="7"/>
      <c r="D214" s="2"/>
      <c r="E214" s="2"/>
      <c r="F214" s="7"/>
      <c r="G214" s="7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0.5" customHeight="1">
      <c r="A215" s="2"/>
      <c r="B215" s="7"/>
      <c r="C215" s="7"/>
      <c r="D215" s="2"/>
      <c r="E215" s="2"/>
      <c r="F215" s="7"/>
      <c r="G215" s="7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0.5" customHeight="1">
      <c r="A216" s="2"/>
      <c r="B216" s="7"/>
      <c r="C216" s="7"/>
      <c r="D216" s="2"/>
      <c r="E216" s="2"/>
      <c r="F216" s="7"/>
      <c r="G216" s="7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0.5" customHeight="1">
      <c r="A217" s="2"/>
      <c r="B217" s="7"/>
      <c r="C217" s="7"/>
      <c r="D217" s="2"/>
      <c r="E217" s="2"/>
      <c r="F217" s="7"/>
      <c r="G217" s="7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rintOptions/>
  <pageMargins bottom="0.75" footer="0.0" header="0.0" left="0.7" right="0.7" top="0.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22.88"/>
    <col customWidth="1" min="2" max="2" width="11.75"/>
    <col customWidth="1" min="3" max="9" width="11.5"/>
    <col customWidth="1" min="10" max="26" width="10.0"/>
  </cols>
  <sheetData>
    <row r="1" ht="15.0" customHeight="1">
      <c r="A1" s="1" t="s">
        <v>0</v>
      </c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5.0" customHeight="1">
      <c r="A2" s="3" t="s">
        <v>1</v>
      </c>
      <c r="E2" s="4" t="s">
        <v>22</v>
      </c>
      <c r="G2" s="5" t="s">
        <v>3</v>
      </c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5.0" customHeight="1">
      <c r="A3" s="1" t="s">
        <v>4</v>
      </c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15.0" customHeight="1">
      <c r="A4" s="6" t="s">
        <v>5</v>
      </c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10.5" customHeight="1">
      <c r="A5" s="2"/>
      <c r="B5" s="7"/>
      <c r="C5" s="7"/>
      <c r="D5" s="2"/>
      <c r="E5" s="2"/>
      <c r="F5" s="7"/>
      <c r="G5" s="7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10.5" customHeight="1">
      <c r="A6" s="8" t="s">
        <v>6</v>
      </c>
      <c r="B6" s="9" t="s">
        <v>7</v>
      </c>
      <c r="C6" s="10"/>
      <c r="D6" s="10"/>
      <c r="E6" s="11"/>
      <c r="F6" s="12" t="s">
        <v>8</v>
      </c>
      <c r="G6" s="10"/>
      <c r="H6" s="10"/>
      <c r="I6" s="11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10.5" customHeight="1">
      <c r="A7" s="13"/>
      <c r="B7" s="14" t="s">
        <v>9</v>
      </c>
      <c r="C7" s="14" t="s">
        <v>10</v>
      </c>
      <c r="D7" s="15" t="s">
        <v>11</v>
      </c>
      <c r="E7" s="15" t="s">
        <v>12</v>
      </c>
      <c r="F7" s="16" t="s">
        <v>9</v>
      </c>
      <c r="G7" s="16" t="s">
        <v>10</v>
      </c>
      <c r="H7" s="17" t="s">
        <v>11</v>
      </c>
      <c r="I7" s="17" t="s">
        <v>12</v>
      </c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10.5" customHeight="1">
      <c r="A8" s="18" t="s">
        <v>13</v>
      </c>
      <c r="B8" s="19">
        <f>IFERROR(__xludf.DUMMYFUNCTION("+Hoja2!F8"),66.4)</f>
        <v>66.4</v>
      </c>
      <c r="C8" s="20">
        <v>0.0</v>
      </c>
      <c r="D8" s="21">
        <f>IFERROR(__xludf.DUMMYFUNCTION("+IFERROR((C8/B8),0)"),0.0)</f>
        <v>0</v>
      </c>
      <c r="E8" s="19"/>
      <c r="F8" s="19">
        <f>IFERROR(__xludf.DUMMYFUNCTION("+B8+ABR!F8"),340.29999999999995)</f>
        <v>340.3</v>
      </c>
      <c r="G8" s="19">
        <f>IFERROR(__xludf.DUMMYFUNCTION("+C8+ABR!G8"),40.0)</f>
        <v>40</v>
      </c>
      <c r="H8" s="21">
        <f>IFERROR(__xludf.DUMMYFUNCTION("+IFERROR((G8/F8),0)"),0.1175433441081399)</f>
        <v>0.1175433441</v>
      </c>
      <c r="I8" s="22">
        <f>E8+ABR!I8</f>
        <v>0</v>
      </c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10.5" customHeight="1">
      <c r="A9" s="18" t="s">
        <v>14</v>
      </c>
      <c r="B9" s="19">
        <f>IFERROR(__xludf.DUMMYFUNCTION("+Hoja2!F19"),20.0)</f>
        <v>20</v>
      </c>
      <c r="C9" s="20">
        <v>49.0</v>
      </c>
      <c r="D9" s="21">
        <f>IFERROR(__xludf.DUMMYFUNCTION("+IFERROR((C9/B9),0)"),2.45)</f>
        <v>2.45</v>
      </c>
      <c r="E9" s="19"/>
      <c r="F9" s="19">
        <f>IFERROR(__xludf.DUMMYFUNCTION("+B9+ABR!F9"),102.5)</f>
        <v>102.5</v>
      </c>
      <c r="G9" s="19">
        <f>IFERROR(__xludf.DUMMYFUNCTION("+C9+ABR!G9"),142.0)</f>
        <v>142</v>
      </c>
      <c r="H9" s="21">
        <f>IFERROR(__xludf.DUMMYFUNCTION("+IFERROR((G9/F9),0)"),1.3853658536585365)</f>
        <v>1.385365854</v>
      </c>
      <c r="I9" s="22">
        <f>E9+ABR!I9</f>
        <v>0</v>
      </c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10.5" customHeight="1">
      <c r="A10" s="23" t="s">
        <v>15</v>
      </c>
      <c r="B10" s="24">
        <f>IFERROR(__xludf.DUMMYFUNCTION("+B8-B9"),46.400000000000006)</f>
        <v>46.4</v>
      </c>
      <c r="C10" s="24">
        <f>IFERROR(__xludf.DUMMYFUNCTION("+C8-C9"),-49.0)</f>
        <v>-49</v>
      </c>
      <c r="D10" s="25">
        <f>IFERROR(__xludf.DUMMYFUNCTION("+IFERROR(C10/B10,0)"),-1.0560344827586206)</f>
        <v>-1.056034483</v>
      </c>
      <c r="E10" s="24">
        <f>IFERROR(__xludf.DUMMYFUNCTION("+E8-E9"),0.0)</f>
        <v>0</v>
      </c>
      <c r="F10" s="24">
        <f>IFERROR(__xludf.DUMMYFUNCTION("+F8-F9"),237.79999999999995)</f>
        <v>237.8</v>
      </c>
      <c r="G10" s="24">
        <f>IFERROR(__xludf.DUMMYFUNCTION("+G8-G9"),-102.0)</f>
        <v>-102</v>
      </c>
      <c r="H10" s="25">
        <f>IFERROR(__xludf.DUMMYFUNCTION("+IFERROR(G10/F10,0)"),-0.4289318755256519)</f>
        <v>-0.4289318755</v>
      </c>
      <c r="I10" s="24">
        <f>IFERROR(__xludf.DUMMYFUNCTION("+I8-I9"),0.0)</f>
        <v>0</v>
      </c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10.5" customHeight="1">
      <c r="A11" s="26"/>
      <c r="B11" s="27"/>
      <c r="C11" s="27"/>
      <c r="D11" s="28"/>
      <c r="E11" s="27"/>
      <c r="F11" s="27"/>
      <c r="G11" s="27"/>
      <c r="H11" s="28"/>
      <c r="I11" s="28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10.5" customHeight="1">
      <c r="A12" s="2"/>
      <c r="B12" s="7"/>
      <c r="C12" s="7"/>
      <c r="D12" s="2"/>
      <c r="E12" s="7"/>
      <c r="F12" s="7"/>
      <c r="G12" s="7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10.5" customHeight="1">
      <c r="A13" s="23" t="s">
        <v>16</v>
      </c>
      <c r="B13" s="24">
        <f t="shared" ref="B13:C13" si="1">B10</f>
        <v>46.4</v>
      </c>
      <c r="C13" s="24">
        <f t="shared" si="1"/>
        <v>-49</v>
      </c>
      <c r="D13" s="25">
        <f>IFERROR(__xludf.DUMMYFUNCTION("+IFERROR((C13/B13),0)"),-1.0560344827586206)</f>
        <v>-1.056034483</v>
      </c>
      <c r="E13" s="24">
        <f t="shared" ref="E13:G13" si="2">E10</f>
        <v>0</v>
      </c>
      <c r="F13" s="24">
        <f t="shared" si="2"/>
        <v>237.8</v>
      </c>
      <c r="G13" s="24">
        <f t="shared" si="2"/>
        <v>-102</v>
      </c>
      <c r="H13" s="25">
        <f>IFERROR(__xludf.DUMMYFUNCTION("+IFERROR((G13/F13),0)"),-0.4289318755256519)</f>
        <v>-0.4289318755</v>
      </c>
      <c r="I13" s="24">
        <f>I10</f>
        <v>0</v>
      </c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10.5" customHeight="1">
      <c r="A14" s="2"/>
      <c r="B14" s="7"/>
      <c r="C14" s="7"/>
      <c r="D14" s="2"/>
      <c r="E14" s="2"/>
      <c r="F14" s="7"/>
      <c r="G14" s="7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10.5" customHeight="1">
      <c r="A15" s="23" t="s">
        <v>17</v>
      </c>
      <c r="B15" s="19">
        <f>IFERROR(__xludf.DUMMYFUNCTION("+Hoja2!F35"),280.0)</f>
        <v>280</v>
      </c>
      <c r="C15" s="20">
        <v>0.0</v>
      </c>
      <c r="D15" s="25">
        <f>IFERROR(__xludf.DUMMYFUNCTION("+IFERROR((C15/B15),0)"),0.0)</f>
        <v>0</v>
      </c>
      <c r="E15" s="19"/>
      <c r="F15" s="19">
        <f>IFERROR(__xludf.DUMMYFUNCTION("+B15+ABR!F15"),1435.0)</f>
        <v>1435</v>
      </c>
      <c r="G15" s="19">
        <f>IFERROR(__xludf.DUMMYFUNCTION("+C15+ABR!G15"),218.0)</f>
        <v>218</v>
      </c>
      <c r="H15" s="25">
        <f>IFERROR(__xludf.DUMMYFUNCTION("+IFERROR((G15/F15),0)"),0.15191637630662022)</f>
        <v>0.1519163763</v>
      </c>
      <c r="I15" s="30">
        <f>E15+ABR!I15</f>
        <v>0</v>
      </c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</row>
    <row r="16" ht="10.5" customHeight="1">
      <c r="A16" s="31"/>
      <c r="B16" s="32"/>
      <c r="C16" s="32"/>
      <c r="D16" s="31"/>
      <c r="E16" s="31"/>
      <c r="F16" s="7"/>
      <c r="G16" s="7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</row>
    <row r="17" ht="10.5" customHeight="1">
      <c r="A17" s="23" t="s">
        <v>18</v>
      </c>
      <c r="B17" s="19">
        <f>IFERROR(__xludf.DUMMYFUNCTION("+Hoja2!F36"),496.0)</f>
        <v>496</v>
      </c>
      <c r="C17" s="20">
        <v>0.0</v>
      </c>
      <c r="D17" s="25">
        <f>IFERROR(__xludf.DUMMYFUNCTION("+IFERROR((C17/B17),0)"),0.0)</f>
        <v>0</v>
      </c>
      <c r="E17" s="19"/>
      <c r="F17" s="19">
        <f>IFERROR(__xludf.DUMMYFUNCTION("+B17+ABR!F17"),2542.0)</f>
        <v>2542</v>
      </c>
      <c r="G17" s="19">
        <f>IFERROR(__xludf.DUMMYFUNCTION("+C17+ABR!G17"),1164.0)</f>
        <v>1164</v>
      </c>
      <c r="H17" s="25">
        <f>IFERROR(__xludf.DUMMYFUNCTION("+IFERROR((G17/F17),0)"),0.45790715971675844)</f>
        <v>0.4579071597</v>
      </c>
      <c r="I17" s="30">
        <f>E17+ABR!I17</f>
        <v>0</v>
      </c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</row>
    <row r="18" ht="10.5" customHeight="1">
      <c r="A18" s="2"/>
      <c r="B18" s="7"/>
      <c r="C18" s="7"/>
      <c r="D18" s="2"/>
      <c r="E18" s="2"/>
      <c r="F18" s="7"/>
      <c r="G18" s="7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10.5" customHeight="1">
      <c r="A19" s="2"/>
      <c r="B19" s="7"/>
      <c r="C19" s="7"/>
      <c r="D19" s="2"/>
      <c r="E19" s="2"/>
      <c r="F19" s="7"/>
      <c r="G19" s="7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10.5" customHeight="1">
      <c r="A20" s="2"/>
      <c r="B20" s="7"/>
      <c r="C20" s="7"/>
      <c r="D20" s="2"/>
      <c r="E20" s="2"/>
      <c r="F20" s="7"/>
      <c r="G20" s="7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0.5" customHeight="1">
      <c r="A21" s="2"/>
      <c r="B21" s="7"/>
      <c r="C21" s="7"/>
      <c r="D21" s="2"/>
      <c r="E21" s="2"/>
      <c r="F21" s="7"/>
      <c r="G21" s="7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0.5" customHeight="1">
      <c r="A22" s="2"/>
      <c r="B22" s="7"/>
      <c r="C22" s="7"/>
      <c r="D22" s="2"/>
      <c r="E22" s="2"/>
      <c r="F22" s="7"/>
      <c r="G22" s="7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0.5" customHeight="1">
      <c r="A23" s="2"/>
      <c r="B23" s="7"/>
      <c r="C23" s="7"/>
      <c r="D23" s="2"/>
      <c r="E23" s="2"/>
      <c r="F23" s="7"/>
      <c r="G23" s="7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0.5" customHeight="1">
      <c r="A24" s="2"/>
      <c r="B24" s="7"/>
      <c r="C24" s="7"/>
      <c r="D24" s="2"/>
      <c r="E24" s="2"/>
      <c r="F24" s="7"/>
      <c r="G24" s="7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0.5" customHeight="1">
      <c r="A25" s="2"/>
      <c r="B25" s="7"/>
      <c r="C25" s="7"/>
      <c r="D25" s="2"/>
      <c r="E25" s="2"/>
      <c r="F25" s="7"/>
      <c r="G25" s="7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0.5" customHeight="1">
      <c r="A26" s="2"/>
      <c r="B26" s="7"/>
      <c r="C26" s="7"/>
      <c r="D26" s="2"/>
      <c r="E26" s="2"/>
      <c r="F26" s="7"/>
      <c r="G26" s="7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0.5" customHeight="1">
      <c r="A27" s="2"/>
      <c r="B27" s="7"/>
      <c r="C27" s="7"/>
      <c r="D27" s="2"/>
      <c r="E27" s="2"/>
      <c r="F27" s="7"/>
      <c r="G27" s="7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0.5" customHeight="1">
      <c r="A28" s="2"/>
      <c r="B28" s="7"/>
      <c r="C28" s="7"/>
      <c r="D28" s="2"/>
      <c r="E28" s="2"/>
      <c r="F28" s="7"/>
      <c r="G28" s="7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0.5" customHeight="1">
      <c r="A29" s="2"/>
      <c r="B29" s="7"/>
      <c r="C29" s="7"/>
      <c r="D29" s="2"/>
      <c r="E29" s="2"/>
      <c r="F29" s="7"/>
      <c r="G29" s="7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0.5" customHeight="1">
      <c r="A30" s="2"/>
      <c r="B30" s="7"/>
      <c r="C30" s="7"/>
      <c r="D30" s="2"/>
      <c r="E30" s="2"/>
      <c r="F30" s="7"/>
      <c r="G30" s="7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0.5" customHeight="1">
      <c r="A31" s="2"/>
      <c r="B31" s="7"/>
      <c r="C31" s="7"/>
      <c r="D31" s="2"/>
      <c r="E31" s="2"/>
      <c r="F31" s="7"/>
      <c r="G31" s="7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0.5" customHeight="1">
      <c r="A32" s="2"/>
      <c r="B32" s="7"/>
      <c r="C32" s="7"/>
      <c r="D32" s="2"/>
      <c r="E32" s="2"/>
      <c r="F32" s="7"/>
      <c r="G32" s="7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0.5" customHeight="1">
      <c r="A33" s="2"/>
      <c r="B33" s="7"/>
      <c r="C33" s="7"/>
      <c r="D33" s="2"/>
      <c r="E33" s="2"/>
      <c r="F33" s="7"/>
      <c r="G33" s="7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0.5" customHeight="1">
      <c r="A34" s="2"/>
      <c r="B34" s="7"/>
      <c r="C34" s="7"/>
      <c r="D34" s="2"/>
      <c r="E34" s="2"/>
      <c r="F34" s="7"/>
      <c r="G34" s="7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0.5" customHeight="1">
      <c r="A35" s="2"/>
      <c r="B35" s="7"/>
      <c r="C35" s="7"/>
      <c r="D35" s="2"/>
      <c r="E35" s="2"/>
      <c r="F35" s="7"/>
      <c r="G35" s="7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0.5" customHeight="1">
      <c r="A36" s="2"/>
      <c r="B36" s="7"/>
      <c r="C36" s="7"/>
      <c r="D36" s="2"/>
      <c r="E36" s="2"/>
      <c r="F36" s="7"/>
      <c r="G36" s="7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0.5" customHeight="1">
      <c r="A37" s="2"/>
      <c r="B37" s="7"/>
      <c r="C37" s="7"/>
      <c r="D37" s="2"/>
      <c r="E37" s="2"/>
      <c r="F37" s="7"/>
      <c r="G37" s="7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0.5" customHeight="1">
      <c r="A38" s="2"/>
      <c r="B38" s="7"/>
      <c r="C38" s="7"/>
      <c r="D38" s="2"/>
      <c r="E38" s="2"/>
      <c r="F38" s="7"/>
      <c r="G38" s="7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0.5" customHeight="1">
      <c r="A39" s="2"/>
      <c r="B39" s="7"/>
      <c r="C39" s="7"/>
      <c r="D39" s="2"/>
      <c r="E39" s="2"/>
      <c r="F39" s="7"/>
      <c r="G39" s="7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0.5" customHeight="1">
      <c r="A40" s="2"/>
      <c r="B40" s="7"/>
      <c r="C40" s="7"/>
      <c r="D40" s="2"/>
      <c r="E40" s="2"/>
      <c r="F40" s="7"/>
      <c r="G40" s="7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0.5" customHeight="1">
      <c r="A41" s="2"/>
      <c r="B41" s="7"/>
      <c r="C41" s="7"/>
      <c r="D41" s="2"/>
      <c r="E41" s="2"/>
      <c r="F41" s="7"/>
      <c r="G41" s="7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0.5" customHeight="1">
      <c r="A42" s="2"/>
      <c r="B42" s="7"/>
      <c r="C42" s="7"/>
      <c r="D42" s="2"/>
      <c r="E42" s="2"/>
      <c r="F42" s="7"/>
      <c r="G42" s="7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0.5" customHeight="1">
      <c r="A43" s="2"/>
      <c r="B43" s="7"/>
      <c r="C43" s="7"/>
      <c r="D43" s="2"/>
      <c r="E43" s="2"/>
      <c r="F43" s="7"/>
      <c r="G43" s="7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0.5" customHeight="1">
      <c r="A44" s="2"/>
      <c r="B44" s="7"/>
      <c r="C44" s="7"/>
      <c r="D44" s="2"/>
      <c r="E44" s="2"/>
      <c r="F44" s="7"/>
      <c r="G44" s="7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0.5" customHeight="1">
      <c r="A45" s="2"/>
      <c r="B45" s="7"/>
      <c r="C45" s="7"/>
      <c r="D45" s="2"/>
      <c r="E45" s="2"/>
      <c r="F45" s="7"/>
      <c r="G45" s="7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0.5" customHeight="1">
      <c r="A46" s="2"/>
      <c r="B46" s="7"/>
      <c r="C46" s="7"/>
      <c r="D46" s="2"/>
      <c r="E46" s="2"/>
      <c r="F46" s="7"/>
      <c r="G46" s="7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0.5" customHeight="1">
      <c r="A47" s="2"/>
      <c r="B47" s="7"/>
      <c r="C47" s="7"/>
      <c r="D47" s="2"/>
      <c r="E47" s="2"/>
      <c r="F47" s="7"/>
      <c r="G47" s="7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0.5" customHeight="1">
      <c r="A48" s="2"/>
      <c r="B48" s="7"/>
      <c r="C48" s="7"/>
      <c r="D48" s="2"/>
      <c r="E48" s="2"/>
      <c r="F48" s="7"/>
      <c r="G48" s="7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0.5" customHeight="1">
      <c r="A49" s="2"/>
      <c r="B49" s="7"/>
      <c r="C49" s="7"/>
      <c r="D49" s="2"/>
      <c r="E49" s="2"/>
      <c r="F49" s="7"/>
      <c r="G49" s="7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0.5" customHeight="1">
      <c r="A50" s="2"/>
      <c r="B50" s="7"/>
      <c r="C50" s="7"/>
      <c r="D50" s="2"/>
      <c r="E50" s="2"/>
      <c r="F50" s="7"/>
      <c r="G50" s="7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0.5" customHeight="1">
      <c r="A51" s="2"/>
      <c r="B51" s="7"/>
      <c r="C51" s="7"/>
      <c r="D51" s="2"/>
      <c r="E51" s="2"/>
      <c r="F51" s="7"/>
      <c r="G51" s="7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0.5" customHeight="1">
      <c r="A52" s="2"/>
      <c r="B52" s="7"/>
      <c r="C52" s="7"/>
      <c r="D52" s="2"/>
      <c r="E52" s="2"/>
      <c r="F52" s="7"/>
      <c r="G52" s="7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0.5" customHeight="1">
      <c r="A53" s="2"/>
      <c r="B53" s="7"/>
      <c r="C53" s="7"/>
      <c r="D53" s="2"/>
      <c r="E53" s="2"/>
      <c r="F53" s="7"/>
      <c r="G53" s="7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0.5" customHeight="1">
      <c r="A54" s="2"/>
      <c r="B54" s="7"/>
      <c r="C54" s="7"/>
      <c r="D54" s="2"/>
      <c r="E54" s="2"/>
      <c r="F54" s="7"/>
      <c r="G54" s="7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0.5" customHeight="1">
      <c r="A55" s="2"/>
      <c r="B55" s="7"/>
      <c r="C55" s="7"/>
      <c r="D55" s="2"/>
      <c r="E55" s="2"/>
      <c r="F55" s="7"/>
      <c r="G55" s="7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0.5" customHeight="1">
      <c r="A56" s="2"/>
      <c r="B56" s="7"/>
      <c r="C56" s="7"/>
      <c r="D56" s="2"/>
      <c r="E56" s="2"/>
      <c r="F56" s="7"/>
      <c r="G56" s="7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0.5" customHeight="1">
      <c r="A57" s="2"/>
      <c r="B57" s="7"/>
      <c r="C57" s="7"/>
      <c r="D57" s="2"/>
      <c r="E57" s="2"/>
      <c r="F57" s="7"/>
      <c r="G57" s="7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0.5" customHeight="1">
      <c r="A58" s="2"/>
      <c r="B58" s="7"/>
      <c r="C58" s="7"/>
      <c r="D58" s="2"/>
      <c r="E58" s="2"/>
      <c r="F58" s="7"/>
      <c r="G58" s="7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0.5" customHeight="1">
      <c r="A59" s="2"/>
      <c r="B59" s="7"/>
      <c r="C59" s="7"/>
      <c r="D59" s="2"/>
      <c r="E59" s="2"/>
      <c r="F59" s="7"/>
      <c r="G59" s="7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0.5" customHeight="1">
      <c r="A60" s="2"/>
      <c r="B60" s="7"/>
      <c r="C60" s="7"/>
      <c r="D60" s="2"/>
      <c r="E60" s="2"/>
      <c r="F60" s="7"/>
      <c r="G60" s="7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0.5" customHeight="1">
      <c r="A61" s="2"/>
      <c r="B61" s="7"/>
      <c r="C61" s="7"/>
      <c r="D61" s="2"/>
      <c r="E61" s="2"/>
      <c r="F61" s="7"/>
      <c r="G61" s="7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0.5" customHeight="1">
      <c r="A62" s="2"/>
      <c r="B62" s="7"/>
      <c r="C62" s="7"/>
      <c r="D62" s="2"/>
      <c r="E62" s="2"/>
      <c r="F62" s="7"/>
      <c r="G62" s="7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0.5" customHeight="1">
      <c r="A63" s="2"/>
      <c r="B63" s="7"/>
      <c r="C63" s="7"/>
      <c r="D63" s="2"/>
      <c r="E63" s="2"/>
      <c r="F63" s="7"/>
      <c r="G63" s="7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0.5" customHeight="1">
      <c r="A64" s="2"/>
      <c r="B64" s="7"/>
      <c r="C64" s="7"/>
      <c r="D64" s="2"/>
      <c r="E64" s="2"/>
      <c r="F64" s="7"/>
      <c r="G64" s="7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0.5" customHeight="1">
      <c r="A65" s="2"/>
      <c r="B65" s="7"/>
      <c r="C65" s="7"/>
      <c r="D65" s="2"/>
      <c r="E65" s="2"/>
      <c r="F65" s="7"/>
      <c r="G65" s="7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0.5" customHeight="1">
      <c r="A66" s="2"/>
      <c r="B66" s="7"/>
      <c r="C66" s="7"/>
      <c r="D66" s="2"/>
      <c r="E66" s="2"/>
      <c r="F66" s="7"/>
      <c r="G66" s="7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0.5" customHeight="1">
      <c r="A67" s="2"/>
      <c r="B67" s="7"/>
      <c r="C67" s="7"/>
      <c r="D67" s="2"/>
      <c r="E67" s="2"/>
      <c r="F67" s="7"/>
      <c r="G67" s="7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0.5" customHeight="1">
      <c r="A68" s="2"/>
      <c r="B68" s="7"/>
      <c r="C68" s="7"/>
      <c r="D68" s="2"/>
      <c r="E68" s="2"/>
      <c r="F68" s="7"/>
      <c r="G68" s="7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0.5" customHeight="1">
      <c r="A69" s="2"/>
      <c r="B69" s="7"/>
      <c r="C69" s="7"/>
      <c r="D69" s="2"/>
      <c r="E69" s="2"/>
      <c r="F69" s="7"/>
      <c r="G69" s="7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0.5" customHeight="1">
      <c r="A70" s="2"/>
      <c r="B70" s="7"/>
      <c r="C70" s="7"/>
      <c r="D70" s="2"/>
      <c r="E70" s="2"/>
      <c r="F70" s="7"/>
      <c r="G70" s="7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0.5" customHeight="1">
      <c r="A71" s="2"/>
      <c r="B71" s="7"/>
      <c r="C71" s="7"/>
      <c r="D71" s="2"/>
      <c r="E71" s="2"/>
      <c r="F71" s="7"/>
      <c r="G71" s="7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0.5" customHeight="1">
      <c r="A72" s="2"/>
      <c r="B72" s="7"/>
      <c r="C72" s="7"/>
      <c r="D72" s="2"/>
      <c r="E72" s="2"/>
      <c r="F72" s="7"/>
      <c r="G72" s="7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0.5" customHeight="1">
      <c r="A73" s="2"/>
      <c r="B73" s="7"/>
      <c r="C73" s="7"/>
      <c r="D73" s="2"/>
      <c r="E73" s="2"/>
      <c r="F73" s="7"/>
      <c r="G73" s="7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0.5" customHeight="1">
      <c r="A74" s="2"/>
      <c r="B74" s="7"/>
      <c r="C74" s="7"/>
      <c r="D74" s="2"/>
      <c r="E74" s="2"/>
      <c r="F74" s="7"/>
      <c r="G74" s="7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0.5" customHeight="1">
      <c r="A75" s="2"/>
      <c r="B75" s="7"/>
      <c r="C75" s="7"/>
      <c r="D75" s="2"/>
      <c r="E75" s="2"/>
      <c r="F75" s="7"/>
      <c r="G75" s="7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0.5" customHeight="1">
      <c r="A76" s="2"/>
      <c r="B76" s="7"/>
      <c r="C76" s="7"/>
      <c r="D76" s="2"/>
      <c r="E76" s="2"/>
      <c r="F76" s="7"/>
      <c r="G76" s="7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0.5" customHeight="1">
      <c r="A77" s="2"/>
      <c r="B77" s="7"/>
      <c r="C77" s="7"/>
      <c r="D77" s="2"/>
      <c r="E77" s="2"/>
      <c r="F77" s="7"/>
      <c r="G77" s="7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0.5" customHeight="1">
      <c r="A78" s="2"/>
      <c r="B78" s="7"/>
      <c r="C78" s="7"/>
      <c r="D78" s="2"/>
      <c r="E78" s="2"/>
      <c r="F78" s="7"/>
      <c r="G78" s="7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0.5" customHeight="1">
      <c r="A79" s="2"/>
      <c r="B79" s="7"/>
      <c r="C79" s="7"/>
      <c r="D79" s="2"/>
      <c r="E79" s="2"/>
      <c r="F79" s="7"/>
      <c r="G79" s="7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0.5" customHeight="1">
      <c r="A80" s="2"/>
      <c r="B80" s="7"/>
      <c r="C80" s="7"/>
      <c r="D80" s="2"/>
      <c r="E80" s="2"/>
      <c r="F80" s="7"/>
      <c r="G80" s="7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0.5" customHeight="1">
      <c r="A81" s="2"/>
      <c r="B81" s="7"/>
      <c r="C81" s="7"/>
      <c r="D81" s="2"/>
      <c r="E81" s="2"/>
      <c r="F81" s="7"/>
      <c r="G81" s="7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0.5" customHeight="1">
      <c r="A82" s="2"/>
      <c r="B82" s="7"/>
      <c r="C82" s="7"/>
      <c r="D82" s="2"/>
      <c r="E82" s="2"/>
      <c r="F82" s="7"/>
      <c r="G82" s="7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0.5" customHeight="1">
      <c r="A83" s="2"/>
      <c r="B83" s="7"/>
      <c r="C83" s="7"/>
      <c r="D83" s="2"/>
      <c r="E83" s="2"/>
      <c r="F83" s="7"/>
      <c r="G83" s="7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0.5" customHeight="1">
      <c r="A84" s="2"/>
      <c r="B84" s="7"/>
      <c r="C84" s="7"/>
      <c r="D84" s="2"/>
      <c r="E84" s="2"/>
      <c r="F84" s="7"/>
      <c r="G84" s="7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0.5" customHeight="1">
      <c r="A85" s="2"/>
      <c r="B85" s="7"/>
      <c r="C85" s="7"/>
      <c r="D85" s="2"/>
      <c r="E85" s="2"/>
      <c r="F85" s="7"/>
      <c r="G85" s="7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0.5" customHeight="1">
      <c r="A86" s="2"/>
      <c r="B86" s="7"/>
      <c r="C86" s="7"/>
      <c r="D86" s="2"/>
      <c r="E86" s="2"/>
      <c r="F86" s="7"/>
      <c r="G86" s="7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0.5" customHeight="1">
      <c r="A87" s="2"/>
      <c r="B87" s="7"/>
      <c r="C87" s="7"/>
      <c r="D87" s="2"/>
      <c r="E87" s="2"/>
      <c r="F87" s="7"/>
      <c r="G87" s="7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0.5" customHeight="1">
      <c r="A88" s="2"/>
      <c r="B88" s="7"/>
      <c r="C88" s="7"/>
      <c r="D88" s="2"/>
      <c r="E88" s="2"/>
      <c r="F88" s="7"/>
      <c r="G88" s="7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0.5" customHeight="1">
      <c r="A89" s="2"/>
      <c r="B89" s="7"/>
      <c r="C89" s="7"/>
      <c r="D89" s="2"/>
      <c r="E89" s="2"/>
      <c r="F89" s="7"/>
      <c r="G89" s="7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0.5" customHeight="1">
      <c r="A90" s="2"/>
      <c r="B90" s="7"/>
      <c r="C90" s="7"/>
      <c r="D90" s="2"/>
      <c r="E90" s="2"/>
      <c r="F90" s="7"/>
      <c r="G90" s="7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0.5" customHeight="1">
      <c r="A91" s="2"/>
      <c r="B91" s="7"/>
      <c r="C91" s="7"/>
      <c r="D91" s="2"/>
      <c r="E91" s="2"/>
      <c r="F91" s="7"/>
      <c r="G91" s="7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0.5" customHeight="1">
      <c r="A92" s="2"/>
      <c r="B92" s="7"/>
      <c r="C92" s="7"/>
      <c r="D92" s="2"/>
      <c r="E92" s="2"/>
      <c r="F92" s="7"/>
      <c r="G92" s="7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0.5" customHeight="1">
      <c r="A93" s="2"/>
      <c r="B93" s="7"/>
      <c r="C93" s="7"/>
      <c r="D93" s="2"/>
      <c r="E93" s="2"/>
      <c r="F93" s="7"/>
      <c r="G93" s="7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0.5" customHeight="1">
      <c r="A94" s="2"/>
      <c r="B94" s="7"/>
      <c r="C94" s="7"/>
      <c r="D94" s="2"/>
      <c r="E94" s="2"/>
      <c r="F94" s="7"/>
      <c r="G94" s="7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0.5" customHeight="1">
      <c r="A95" s="2"/>
      <c r="B95" s="7"/>
      <c r="C95" s="7"/>
      <c r="D95" s="2"/>
      <c r="E95" s="2"/>
      <c r="F95" s="7"/>
      <c r="G95" s="7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0.5" customHeight="1">
      <c r="A96" s="2"/>
      <c r="B96" s="7"/>
      <c r="C96" s="7"/>
      <c r="D96" s="2"/>
      <c r="E96" s="2"/>
      <c r="F96" s="7"/>
      <c r="G96" s="7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0.5" customHeight="1">
      <c r="A97" s="2"/>
      <c r="B97" s="7"/>
      <c r="C97" s="7"/>
      <c r="D97" s="2"/>
      <c r="E97" s="2"/>
      <c r="F97" s="7"/>
      <c r="G97" s="7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0.5" customHeight="1">
      <c r="A98" s="2"/>
      <c r="B98" s="7"/>
      <c r="C98" s="7"/>
      <c r="D98" s="2"/>
      <c r="E98" s="2"/>
      <c r="F98" s="7"/>
      <c r="G98" s="7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0.5" customHeight="1">
      <c r="A99" s="2"/>
      <c r="B99" s="7"/>
      <c r="C99" s="7"/>
      <c r="D99" s="2"/>
      <c r="E99" s="2"/>
      <c r="F99" s="7"/>
      <c r="G99" s="7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0.5" customHeight="1">
      <c r="A100" s="2"/>
      <c r="B100" s="7"/>
      <c r="C100" s="7"/>
      <c r="D100" s="2"/>
      <c r="E100" s="2"/>
      <c r="F100" s="7"/>
      <c r="G100" s="7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0.5" customHeight="1">
      <c r="A101" s="2"/>
      <c r="B101" s="7"/>
      <c r="C101" s="7"/>
      <c r="D101" s="2"/>
      <c r="E101" s="2"/>
      <c r="F101" s="7"/>
      <c r="G101" s="7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0.5" customHeight="1">
      <c r="A102" s="2"/>
      <c r="B102" s="7"/>
      <c r="C102" s="7"/>
      <c r="D102" s="2"/>
      <c r="E102" s="2"/>
      <c r="F102" s="7"/>
      <c r="G102" s="7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0.5" customHeight="1">
      <c r="A103" s="2"/>
      <c r="B103" s="7"/>
      <c r="C103" s="7"/>
      <c r="D103" s="2"/>
      <c r="E103" s="2"/>
      <c r="F103" s="7"/>
      <c r="G103" s="7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0.5" customHeight="1">
      <c r="A104" s="2"/>
      <c r="B104" s="7"/>
      <c r="C104" s="7"/>
      <c r="D104" s="2"/>
      <c r="E104" s="2"/>
      <c r="F104" s="7"/>
      <c r="G104" s="7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0.5" customHeight="1">
      <c r="A105" s="2"/>
      <c r="B105" s="7"/>
      <c r="C105" s="7"/>
      <c r="D105" s="2"/>
      <c r="E105" s="2"/>
      <c r="F105" s="7"/>
      <c r="G105" s="7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0.5" customHeight="1">
      <c r="A106" s="2"/>
      <c r="B106" s="7"/>
      <c r="C106" s="7"/>
      <c r="D106" s="2"/>
      <c r="E106" s="2"/>
      <c r="F106" s="7"/>
      <c r="G106" s="7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0.5" customHeight="1">
      <c r="A107" s="2"/>
      <c r="B107" s="7"/>
      <c r="C107" s="7"/>
      <c r="D107" s="2"/>
      <c r="E107" s="2"/>
      <c r="F107" s="7"/>
      <c r="G107" s="7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0.5" customHeight="1">
      <c r="A108" s="2"/>
      <c r="B108" s="7"/>
      <c r="C108" s="7"/>
      <c r="D108" s="2"/>
      <c r="E108" s="2"/>
      <c r="F108" s="7"/>
      <c r="G108" s="7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0.5" customHeight="1">
      <c r="A109" s="2"/>
      <c r="B109" s="7"/>
      <c r="C109" s="7"/>
      <c r="D109" s="2"/>
      <c r="E109" s="2"/>
      <c r="F109" s="7"/>
      <c r="G109" s="7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0.5" customHeight="1">
      <c r="A110" s="2"/>
      <c r="B110" s="7"/>
      <c r="C110" s="7"/>
      <c r="D110" s="2"/>
      <c r="E110" s="2"/>
      <c r="F110" s="7"/>
      <c r="G110" s="7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0.5" customHeight="1">
      <c r="A111" s="2"/>
      <c r="B111" s="7"/>
      <c r="C111" s="7"/>
      <c r="D111" s="2"/>
      <c r="E111" s="2"/>
      <c r="F111" s="7"/>
      <c r="G111" s="7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0.5" customHeight="1">
      <c r="A112" s="2"/>
      <c r="B112" s="7"/>
      <c r="C112" s="7"/>
      <c r="D112" s="2"/>
      <c r="E112" s="2"/>
      <c r="F112" s="7"/>
      <c r="G112" s="7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0.5" customHeight="1">
      <c r="A113" s="2"/>
      <c r="B113" s="7"/>
      <c r="C113" s="7"/>
      <c r="D113" s="2"/>
      <c r="E113" s="2"/>
      <c r="F113" s="7"/>
      <c r="G113" s="7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0.5" customHeight="1">
      <c r="A114" s="2"/>
      <c r="B114" s="7"/>
      <c r="C114" s="7"/>
      <c r="D114" s="2"/>
      <c r="E114" s="2"/>
      <c r="F114" s="7"/>
      <c r="G114" s="7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0.5" customHeight="1">
      <c r="A115" s="2"/>
      <c r="B115" s="7"/>
      <c r="C115" s="7"/>
      <c r="D115" s="2"/>
      <c r="E115" s="2"/>
      <c r="F115" s="7"/>
      <c r="G115" s="7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0.5" customHeight="1">
      <c r="A116" s="2"/>
      <c r="B116" s="7"/>
      <c r="C116" s="7"/>
      <c r="D116" s="2"/>
      <c r="E116" s="2"/>
      <c r="F116" s="7"/>
      <c r="G116" s="7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0.5" customHeight="1">
      <c r="A117" s="2"/>
      <c r="B117" s="7"/>
      <c r="C117" s="7"/>
      <c r="D117" s="2"/>
      <c r="E117" s="2"/>
      <c r="F117" s="7"/>
      <c r="G117" s="7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0.5" customHeight="1">
      <c r="A118" s="2"/>
      <c r="B118" s="7"/>
      <c r="C118" s="7"/>
      <c r="D118" s="2"/>
      <c r="E118" s="2"/>
      <c r="F118" s="7"/>
      <c r="G118" s="7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0.5" customHeight="1">
      <c r="A119" s="2"/>
      <c r="B119" s="7"/>
      <c r="C119" s="7"/>
      <c r="D119" s="2"/>
      <c r="E119" s="2"/>
      <c r="F119" s="7"/>
      <c r="G119" s="7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0.5" customHeight="1">
      <c r="A120" s="2"/>
      <c r="B120" s="7"/>
      <c r="C120" s="7"/>
      <c r="D120" s="2"/>
      <c r="E120" s="2"/>
      <c r="F120" s="7"/>
      <c r="G120" s="7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0.5" customHeight="1">
      <c r="A121" s="2"/>
      <c r="B121" s="7"/>
      <c r="C121" s="7"/>
      <c r="D121" s="2"/>
      <c r="E121" s="2"/>
      <c r="F121" s="7"/>
      <c r="G121" s="7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0.5" customHeight="1">
      <c r="A122" s="2"/>
      <c r="B122" s="7"/>
      <c r="C122" s="7"/>
      <c r="D122" s="2"/>
      <c r="E122" s="2"/>
      <c r="F122" s="7"/>
      <c r="G122" s="7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0.5" customHeight="1">
      <c r="A123" s="2"/>
      <c r="B123" s="7"/>
      <c r="C123" s="7"/>
      <c r="D123" s="2"/>
      <c r="E123" s="2"/>
      <c r="F123" s="7"/>
      <c r="G123" s="7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0.5" customHeight="1">
      <c r="A124" s="2"/>
      <c r="B124" s="7"/>
      <c r="C124" s="7"/>
      <c r="D124" s="2"/>
      <c r="E124" s="2"/>
      <c r="F124" s="7"/>
      <c r="G124" s="7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0.5" customHeight="1">
      <c r="A125" s="2"/>
      <c r="B125" s="7"/>
      <c r="C125" s="7"/>
      <c r="D125" s="2"/>
      <c r="E125" s="2"/>
      <c r="F125" s="7"/>
      <c r="G125" s="7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0.5" customHeight="1">
      <c r="A126" s="2"/>
      <c r="B126" s="7"/>
      <c r="C126" s="7"/>
      <c r="D126" s="2"/>
      <c r="E126" s="2"/>
      <c r="F126" s="7"/>
      <c r="G126" s="7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0.5" customHeight="1">
      <c r="A127" s="2"/>
      <c r="B127" s="7"/>
      <c r="C127" s="7"/>
      <c r="D127" s="2"/>
      <c r="E127" s="2"/>
      <c r="F127" s="7"/>
      <c r="G127" s="7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0.5" customHeight="1">
      <c r="A128" s="2"/>
      <c r="B128" s="7"/>
      <c r="C128" s="7"/>
      <c r="D128" s="2"/>
      <c r="E128" s="2"/>
      <c r="F128" s="7"/>
      <c r="G128" s="7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0.5" customHeight="1">
      <c r="A129" s="2"/>
      <c r="B129" s="7"/>
      <c r="C129" s="7"/>
      <c r="D129" s="2"/>
      <c r="E129" s="2"/>
      <c r="F129" s="7"/>
      <c r="G129" s="7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0.5" customHeight="1">
      <c r="A130" s="2"/>
      <c r="B130" s="7"/>
      <c r="C130" s="7"/>
      <c r="D130" s="2"/>
      <c r="E130" s="2"/>
      <c r="F130" s="7"/>
      <c r="G130" s="7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0.5" customHeight="1">
      <c r="A131" s="2"/>
      <c r="B131" s="7"/>
      <c r="C131" s="7"/>
      <c r="D131" s="2"/>
      <c r="E131" s="2"/>
      <c r="F131" s="7"/>
      <c r="G131" s="7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0.5" customHeight="1">
      <c r="A132" s="2"/>
      <c r="B132" s="7"/>
      <c r="C132" s="7"/>
      <c r="D132" s="2"/>
      <c r="E132" s="2"/>
      <c r="F132" s="7"/>
      <c r="G132" s="7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0.5" customHeight="1">
      <c r="A133" s="2"/>
      <c r="B133" s="7"/>
      <c r="C133" s="7"/>
      <c r="D133" s="2"/>
      <c r="E133" s="2"/>
      <c r="F133" s="7"/>
      <c r="G133" s="7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0.5" customHeight="1">
      <c r="A134" s="2"/>
      <c r="B134" s="7"/>
      <c r="C134" s="7"/>
      <c r="D134" s="2"/>
      <c r="E134" s="2"/>
      <c r="F134" s="7"/>
      <c r="G134" s="7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0.5" customHeight="1">
      <c r="A135" s="2"/>
      <c r="B135" s="7"/>
      <c r="C135" s="7"/>
      <c r="D135" s="2"/>
      <c r="E135" s="2"/>
      <c r="F135" s="7"/>
      <c r="G135" s="7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0.5" customHeight="1">
      <c r="A136" s="2"/>
      <c r="B136" s="7"/>
      <c r="C136" s="7"/>
      <c r="D136" s="2"/>
      <c r="E136" s="2"/>
      <c r="F136" s="7"/>
      <c r="G136" s="7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0.5" customHeight="1">
      <c r="A137" s="2"/>
      <c r="B137" s="7"/>
      <c r="C137" s="7"/>
      <c r="D137" s="2"/>
      <c r="E137" s="2"/>
      <c r="F137" s="7"/>
      <c r="G137" s="7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0.5" customHeight="1">
      <c r="A138" s="2"/>
      <c r="B138" s="7"/>
      <c r="C138" s="7"/>
      <c r="D138" s="2"/>
      <c r="E138" s="2"/>
      <c r="F138" s="7"/>
      <c r="G138" s="7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0.5" customHeight="1">
      <c r="A139" s="2"/>
      <c r="B139" s="7"/>
      <c r="C139" s="7"/>
      <c r="D139" s="2"/>
      <c r="E139" s="2"/>
      <c r="F139" s="7"/>
      <c r="G139" s="7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0.5" customHeight="1">
      <c r="A140" s="2"/>
      <c r="B140" s="7"/>
      <c r="C140" s="7"/>
      <c r="D140" s="2"/>
      <c r="E140" s="2"/>
      <c r="F140" s="7"/>
      <c r="G140" s="7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0.5" customHeight="1">
      <c r="A141" s="2"/>
      <c r="B141" s="7"/>
      <c r="C141" s="7"/>
      <c r="D141" s="2"/>
      <c r="E141" s="2"/>
      <c r="F141" s="7"/>
      <c r="G141" s="7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0.5" customHeight="1">
      <c r="A142" s="2"/>
      <c r="B142" s="7"/>
      <c r="C142" s="7"/>
      <c r="D142" s="2"/>
      <c r="E142" s="2"/>
      <c r="F142" s="7"/>
      <c r="G142" s="7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0.5" customHeight="1">
      <c r="A143" s="2"/>
      <c r="B143" s="7"/>
      <c r="C143" s="7"/>
      <c r="D143" s="2"/>
      <c r="E143" s="2"/>
      <c r="F143" s="7"/>
      <c r="G143" s="7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0.5" customHeight="1">
      <c r="A144" s="2"/>
      <c r="B144" s="7"/>
      <c r="C144" s="7"/>
      <c r="D144" s="2"/>
      <c r="E144" s="2"/>
      <c r="F144" s="7"/>
      <c r="G144" s="7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0.5" customHeight="1">
      <c r="A145" s="2"/>
      <c r="B145" s="7"/>
      <c r="C145" s="7"/>
      <c r="D145" s="2"/>
      <c r="E145" s="2"/>
      <c r="F145" s="7"/>
      <c r="G145" s="7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0.5" customHeight="1">
      <c r="A146" s="2"/>
      <c r="B146" s="7"/>
      <c r="C146" s="7"/>
      <c r="D146" s="2"/>
      <c r="E146" s="2"/>
      <c r="F146" s="7"/>
      <c r="G146" s="7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0.5" customHeight="1">
      <c r="A147" s="2"/>
      <c r="B147" s="7"/>
      <c r="C147" s="7"/>
      <c r="D147" s="2"/>
      <c r="E147" s="2"/>
      <c r="F147" s="7"/>
      <c r="G147" s="7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0.5" customHeight="1">
      <c r="A148" s="2"/>
      <c r="B148" s="7"/>
      <c r="C148" s="7"/>
      <c r="D148" s="2"/>
      <c r="E148" s="2"/>
      <c r="F148" s="7"/>
      <c r="G148" s="7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0.5" customHeight="1">
      <c r="A149" s="2"/>
      <c r="B149" s="7"/>
      <c r="C149" s="7"/>
      <c r="D149" s="2"/>
      <c r="E149" s="2"/>
      <c r="F149" s="7"/>
      <c r="G149" s="7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0.5" customHeight="1">
      <c r="A150" s="2"/>
      <c r="B150" s="7"/>
      <c r="C150" s="7"/>
      <c r="D150" s="2"/>
      <c r="E150" s="2"/>
      <c r="F150" s="7"/>
      <c r="G150" s="7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0.5" customHeight="1">
      <c r="A151" s="2"/>
      <c r="B151" s="7"/>
      <c r="C151" s="7"/>
      <c r="D151" s="2"/>
      <c r="E151" s="2"/>
      <c r="F151" s="7"/>
      <c r="G151" s="7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0.5" customHeight="1">
      <c r="A152" s="2"/>
      <c r="B152" s="7"/>
      <c r="C152" s="7"/>
      <c r="D152" s="2"/>
      <c r="E152" s="2"/>
      <c r="F152" s="7"/>
      <c r="G152" s="7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0.5" customHeight="1">
      <c r="A153" s="2"/>
      <c r="B153" s="7"/>
      <c r="C153" s="7"/>
      <c r="D153" s="2"/>
      <c r="E153" s="2"/>
      <c r="F153" s="7"/>
      <c r="G153" s="7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0.5" customHeight="1">
      <c r="A154" s="2"/>
      <c r="B154" s="7"/>
      <c r="C154" s="7"/>
      <c r="D154" s="2"/>
      <c r="E154" s="2"/>
      <c r="F154" s="7"/>
      <c r="G154" s="7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0.5" customHeight="1">
      <c r="A155" s="2"/>
      <c r="B155" s="7"/>
      <c r="C155" s="7"/>
      <c r="D155" s="2"/>
      <c r="E155" s="2"/>
      <c r="F155" s="7"/>
      <c r="G155" s="7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0.5" customHeight="1">
      <c r="A156" s="2"/>
      <c r="B156" s="7"/>
      <c r="C156" s="7"/>
      <c r="D156" s="2"/>
      <c r="E156" s="2"/>
      <c r="F156" s="7"/>
      <c r="G156" s="7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0.5" customHeight="1">
      <c r="A157" s="2"/>
      <c r="B157" s="7"/>
      <c r="C157" s="7"/>
      <c r="D157" s="2"/>
      <c r="E157" s="2"/>
      <c r="F157" s="7"/>
      <c r="G157" s="7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0.5" customHeight="1">
      <c r="A158" s="2"/>
      <c r="B158" s="7"/>
      <c r="C158" s="7"/>
      <c r="D158" s="2"/>
      <c r="E158" s="2"/>
      <c r="F158" s="7"/>
      <c r="G158" s="7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0.5" customHeight="1">
      <c r="A159" s="2"/>
      <c r="B159" s="7"/>
      <c r="C159" s="7"/>
      <c r="D159" s="2"/>
      <c r="E159" s="2"/>
      <c r="F159" s="7"/>
      <c r="G159" s="7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0.5" customHeight="1">
      <c r="A160" s="2"/>
      <c r="B160" s="7"/>
      <c r="C160" s="7"/>
      <c r="D160" s="2"/>
      <c r="E160" s="2"/>
      <c r="F160" s="7"/>
      <c r="G160" s="7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0.5" customHeight="1">
      <c r="A161" s="2"/>
      <c r="B161" s="7"/>
      <c r="C161" s="7"/>
      <c r="D161" s="2"/>
      <c r="E161" s="2"/>
      <c r="F161" s="7"/>
      <c r="G161" s="7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0.5" customHeight="1">
      <c r="A162" s="2"/>
      <c r="B162" s="7"/>
      <c r="C162" s="7"/>
      <c r="D162" s="2"/>
      <c r="E162" s="2"/>
      <c r="F162" s="7"/>
      <c r="G162" s="7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0.5" customHeight="1">
      <c r="A163" s="2"/>
      <c r="B163" s="7"/>
      <c r="C163" s="7"/>
      <c r="D163" s="2"/>
      <c r="E163" s="2"/>
      <c r="F163" s="7"/>
      <c r="G163" s="7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0.5" customHeight="1">
      <c r="A164" s="2"/>
      <c r="B164" s="7"/>
      <c r="C164" s="7"/>
      <c r="D164" s="2"/>
      <c r="E164" s="2"/>
      <c r="F164" s="7"/>
      <c r="G164" s="7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0.5" customHeight="1">
      <c r="A165" s="2"/>
      <c r="B165" s="7"/>
      <c r="C165" s="7"/>
      <c r="D165" s="2"/>
      <c r="E165" s="2"/>
      <c r="F165" s="7"/>
      <c r="G165" s="7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0.5" customHeight="1">
      <c r="A166" s="2"/>
      <c r="B166" s="7"/>
      <c r="C166" s="7"/>
      <c r="D166" s="2"/>
      <c r="E166" s="2"/>
      <c r="F166" s="7"/>
      <c r="G166" s="7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0.5" customHeight="1">
      <c r="A167" s="2"/>
      <c r="B167" s="7"/>
      <c r="C167" s="7"/>
      <c r="D167" s="2"/>
      <c r="E167" s="2"/>
      <c r="F167" s="7"/>
      <c r="G167" s="7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0.5" customHeight="1">
      <c r="A168" s="2"/>
      <c r="B168" s="7"/>
      <c r="C168" s="7"/>
      <c r="D168" s="2"/>
      <c r="E168" s="2"/>
      <c r="F168" s="7"/>
      <c r="G168" s="7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0.5" customHeight="1">
      <c r="A169" s="2"/>
      <c r="B169" s="7"/>
      <c r="C169" s="7"/>
      <c r="D169" s="2"/>
      <c r="E169" s="2"/>
      <c r="F169" s="7"/>
      <c r="G169" s="7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0.5" customHeight="1">
      <c r="A170" s="2"/>
      <c r="B170" s="7"/>
      <c r="C170" s="7"/>
      <c r="D170" s="2"/>
      <c r="E170" s="2"/>
      <c r="F170" s="7"/>
      <c r="G170" s="7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0.5" customHeight="1">
      <c r="A171" s="2"/>
      <c r="B171" s="7"/>
      <c r="C171" s="7"/>
      <c r="D171" s="2"/>
      <c r="E171" s="2"/>
      <c r="F171" s="7"/>
      <c r="G171" s="7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0.5" customHeight="1">
      <c r="A172" s="2"/>
      <c r="B172" s="7"/>
      <c r="C172" s="7"/>
      <c r="D172" s="2"/>
      <c r="E172" s="2"/>
      <c r="F172" s="7"/>
      <c r="G172" s="7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0.5" customHeight="1">
      <c r="A173" s="2"/>
      <c r="B173" s="7"/>
      <c r="C173" s="7"/>
      <c r="D173" s="2"/>
      <c r="E173" s="2"/>
      <c r="F173" s="7"/>
      <c r="G173" s="7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0.5" customHeight="1">
      <c r="A174" s="2"/>
      <c r="B174" s="7"/>
      <c r="C174" s="7"/>
      <c r="D174" s="2"/>
      <c r="E174" s="2"/>
      <c r="F174" s="7"/>
      <c r="G174" s="7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0.5" customHeight="1">
      <c r="A175" s="2"/>
      <c r="B175" s="7"/>
      <c r="C175" s="7"/>
      <c r="D175" s="2"/>
      <c r="E175" s="2"/>
      <c r="F175" s="7"/>
      <c r="G175" s="7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0.5" customHeight="1">
      <c r="A176" s="2"/>
      <c r="B176" s="7"/>
      <c r="C176" s="7"/>
      <c r="D176" s="2"/>
      <c r="E176" s="2"/>
      <c r="F176" s="7"/>
      <c r="G176" s="7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0.5" customHeight="1">
      <c r="A177" s="2"/>
      <c r="B177" s="7"/>
      <c r="C177" s="7"/>
      <c r="D177" s="2"/>
      <c r="E177" s="2"/>
      <c r="F177" s="7"/>
      <c r="G177" s="7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0.5" customHeight="1">
      <c r="A178" s="2"/>
      <c r="B178" s="7"/>
      <c r="C178" s="7"/>
      <c r="D178" s="2"/>
      <c r="E178" s="2"/>
      <c r="F178" s="7"/>
      <c r="G178" s="7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0.5" customHeight="1">
      <c r="A179" s="2"/>
      <c r="B179" s="7"/>
      <c r="C179" s="7"/>
      <c r="D179" s="2"/>
      <c r="E179" s="2"/>
      <c r="F179" s="7"/>
      <c r="G179" s="7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0.5" customHeight="1">
      <c r="A180" s="2"/>
      <c r="B180" s="7"/>
      <c r="C180" s="7"/>
      <c r="D180" s="2"/>
      <c r="E180" s="2"/>
      <c r="F180" s="7"/>
      <c r="G180" s="7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0.5" customHeight="1">
      <c r="A181" s="2"/>
      <c r="B181" s="7"/>
      <c r="C181" s="7"/>
      <c r="D181" s="2"/>
      <c r="E181" s="2"/>
      <c r="F181" s="7"/>
      <c r="G181" s="7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0.5" customHeight="1">
      <c r="A182" s="2"/>
      <c r="B182" s="7"/>
      <c r="C182" s="7"/>
      <c r="D182" s="2"/>
      <c r="E182" s="2"/>
      <c r="F182" s="7"/>
      <c r="G182" s="7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0.5" customHeight="1">
      <c r="A183" s="2"/>
      <c r="B183" s="7"/>
      <c r="C183" s="7"/>
      <c r="D183" s="2"/>
      <c r="E183" s="2"/>
      <c r="F183" s="7"/>
      <c r="G183" s="7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0.5" customHeight="1">
      <c r="A184" s="2"/>
      <c r="B184" s="7"/>
      <c r="C184" s="7"/>
      <c r="D184" s="2"/>
      <c r="E184" s="2"/>
      <c r="F184" s="7"/>
      <c r="G184" s="7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0.5" customHeight="1">
      <c r="A185" s="2"/>
      <c r="B185" s="7"/>
      <c r="C185" s="7"/>
      <c r="D185" s="2"/>
      <c r="E185" s="2"/>
      <c r="F185" s="7"/>
      <c r="G185" s="7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0.5" customHeight="1">
      <c r="A186" s="2"/>
      <c r="B186" s="7"/>
      <c r="C186" s="7"/>
      <c r="D186" s="2"/>
      <c r="E186" s="2"/>
      <c r="F186" s="7"/>
      <c r="G186" s="7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0.5" customHeight="1">
      <c r="A187" s="2"/>
      <c r="B187" s="7"/>
      <c r="C187" s="7"/>
      <c r="D187" s="2"/>
      <c r="E187" s="2"/>
      <c r="F187" s="7"/>
      <c r="G187" s="7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0.5" customHeight="1">
      <c r="A188" s="2"/>
      <c r="B188" s="7"/>
      <c r="C188" s="7"/>
      <c r="D188" s="2"/>
      <c r="E188" s="2"/>
      <c r="F188" s="7"/>
      <c r="G188" s="7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0.5" customHeight="1">
      <c r="A189" s="2"/>
      <c r="B189" s="7"/>
      <c r="C189" s="7"/>
      <c r="D189" s="2"/>
      <c r="E189" s="2"/>
      <c r="F189" s="7"/>
      <c r="G189" s="7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0.5" customHeight="1">
      <c r="A190" s="2"/>
      <c r="B190" s="7"/>
      <c r="C190" s="7"/>
      <c r="D190" s="2"/>
      <c r="E190" s="2"/>
      <c r="F190" s="7"/>
      <c r="G190" s="7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0.5" customHeight="1">
      <c r="A191" s="2"/>
      <c r="B191" s="7"/>
      <c r="C191" s="7"/>
      <c r="D191" s="2"/>
      <c r="E191" s="2"/>
      <c r="F191" s="7"/>
      <c r="G191" s="7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0.5" customHeight="1">
      <c r="A192" s="2"/>
      <c r="B192" s="7"/>
      <c r="C192" s="7"/>
      <c r="D192" s="2"/>
      <c r="E192" s="2"/>
      <c r="F192" s="7"/>
      <c r="G192" s="7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0.5" customHeight="1">
      <c r="A193" s="2"/>
      <c r="B193" s="7"/>
      <c r="C193" s="7"/>
      <c r="D193" s="2"/>
      <c r="E193" s="2"/>
      <c r="F193" s="7"/>
      <c r="G193" s="7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0.5" customHeight="1">
      <c r="A194" s="2"/>
      <c r="B194" s="7"/>
      <c r="C194" s="7"/>
      <c r="D194" s="2"/>
      <c r="E194" s="2"/>
      <c r="F194" s="7"/>
      <c r="G194" s="7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0.5" customHeight="1">
      <c r="A195" s="2"/>
      <c r="B195" s="7"/>
      <c r="C195" s="7"/>
      <c r="D195" s="2"/>
      <c r="E195" s="2"/>
      <c r="F195" s="7"/>
      <c r="G195" s="7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0.5" customHeight="1">
      <c r="A196" s="2"/>
      <c r="B196" s="7"/>
      <c r="C196" s="7"/>
      <c r="D196" s="2"/>
      <c r="E196" s="2"/>
      <c r="F196" s="7"/>
      <c r="G196" s="7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0.5" customHeight="1">
      <c r="A197" s="2"/>
      <c r="B197" s="7"/>
      <c r="C197" s="7"/>
      <c r="D197" s="2"/>
      <c r="E197" s="2"/>
      <c r="F197" s="7"/>
      <c r="G197" s="7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0.5" customHeight="1">
      <c r="A198" s="2"/>
      <c r="B198" s="7"/>
      <c r="C198" s="7"/>
      <c r="D198" s="2"/>
      <c r="E198" s="2"/>
      <c r="F198" s="7"/>
      <c r="G198" s="7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0.5" customHeight="1">
      <c r="A199" s="2"/>
      <c r="B199" s="7"/>
      <c r="C199" s="7"/>
      <c r="D199" s="2"/>
      <c r="E199" s="2"/>
      <c r="F199" s="7"/>
      <c r="G199" s="7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0.5" customHeight="1">
      <c r="A200" s="2"/>
      <c r="B200" s="7"/>
      <c r="C200" s="7"/>
      <c r="D200" s="2"/>
      <c r="E200" s="2"/>
      <c r="F200" s="7"/>
      <c r="G200" s="7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0.5" customHeight="1">
      <c r="A201" s="2"/>
      <c r="B201" s="7"/>
      <c r="C201" s="7"/>
      <c r="D201" s="2"/>
      <c r="E201" s="2"/>
      <c r="F201" s="7"/>
      <c r="G201" s="7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0.5" customHeight="1">
      <c r="A202" s="2"/>
      <c r="B202" s="7"/>
      <c r="C202" s="7"/>
      <c r="D202" s="2"/>
      <c r="E202" s="2"/>
      <c r="F202" s="7"/>
      <c r="G202" s="7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0.5" customHeight="1">
      <c r="A203" s="2"/>
      <c r="B203" s="7"/>
      <c r="C203" s="7"/>
      <c r="D203" s="2"/>
      <c r="E203" s="2"/>
      <c r="F203" s="7"/>
      <c r="G203" s="7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0.5" customHeight="1">
      <c r="A204" s="2"/>
      <c r="B204" s="7"/>
      <c r="C204" s="7"/>
      <c r="D204" s="2"/>
      <c r="E204" s="2"/>
      <c r="F204" s="7"/>
      <c r="G204" s="7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0.5" customHeight="1">
      <c r="A205" s="2"/>
      <c r="B205" s="7"/>
      <c r="C205" s="7"/>
      <c r="D205" s="2"/>
      <c r="E205" s="2"/>
      <c r="F205" s="7"/>
      <c r="G205" s="7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0.5" customHeight="1">
      <c r="A206" s="2"/>
      <c r="B206" s="7"/>
      <c r="C206" s="7"/>
      <c r="D206" s="2"/>
      <c r="E206" s="2"/>
      <c r="F206" s="7"/>
      <c r="G206" s="7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0.5" customHeight="1">
      <c r="A207" s="2"/>
      <c r="B207" s="7"/>
      <c r="C207" s="7"/>
      <c r="D207" s="2"/>
      <c r="E207" s="2"/>
      <c r="F207" s="7"/>
      <c r="G207" s="7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0.5" customHeight="1">
      <c r="A208" s="2"/>
      <c r="B208" s="7"/>
      <c r="C208" s="7"/>
      <c r="D208" s="2"/>
      <c r="E208" s="2"/>
      <c r="F208" s="7"/>
      <c r="G208" s="7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0.5" customHeight="1">
      <c r="A209" s="2"/>
      <c r="B209" s="7"/>
      <c r="C209" s="7"/>
      <c r="D209" s="2"/>
      <c r="E209" s="2"/>
      <c r="F209" s="7"/>
      <c r="G209" s="7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0.5" customHeight="1">
      <c r="A210" s="2"/>
      <c r="B210" s="7"/>
      <c r="C210" s="7"/>
      <c r="D210" s="2"/>
      <c r="E210" s="2"/>
      <c r="F210" s="7"/>
      <c r="G210" s="7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0.5" customHeight="1">
      <c r="A211" s="2"/>
      <c r="B211" s="7"/>
      <c r="C211" s="7"/>
      <c r="D211" s="2"/>
      <c r="E211" s="2"/>
      <c r="F211" s="7"/>
      <c r="G211" s="7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0.5" customHeight="1">
      <c r="A212" s="2"/>
      <c r="B212" s="7"/>
      <c r="C212" s="7"/>
      <c r="D212" s="2"/>
      <c r="E212" s="2"/>
      <c r="F212" s="7"/>
      <c r="G212" s="7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0.5" customHeight="1">
      <c r="A213" s="2"/>
      <c r="B213" s="7"/>
      <c r="C213" s="7"/>
      <c r="D213" s="2"/>
      <c r="E213" s="2"/>
      <c r="F213" s="7"/>
      <c r="G213" s="7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0.5" customHeight="1">
      <c r="A214" s="2"/>
      <c r="B214" s="7"/>
      <c r="C214" s="7"/>
      <c r="D214" s="2"/>
      <c r="E214" s="2"/>
      <c r="F214" s="7"/>
      <c r="G214" s="7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0.5" customHeight="1">
      <c r="A215" s="2"/>
      <c r="B215" s="7"/>
      <c r="C215" s="7"/>
      <c r="D215" s="2"/>
      <c r="E215" s="2"/>
      <c r="F215" s="7"/>
      <c r="G215" s="7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0.5" customHeight="1">
      <c r="A216" s="2"/>
      <c r="B216" s="7"/>
      <c r="C216" s="7"/>
      <c r="D216" s="2"/>
      <c r="E216" s="2"/>
      <c r="F216" s="7"/>
      <c r="G216" s="7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0.5" customHeight="1">
      <c r="A217" s="2"/>
      <c r="B217" s="7"/>
      <c r="C217" s="7"/>
      <c r="D217" s="2"/>
      <c r="E217" s="2"/>
      <c r="F217" s="7"/>
      <c r="G217" s="7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rintOptions/>
  <pageMargins bottom="0.75" footer="0.0" header="0.0" left="0.7" right="0.7" top="0.75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22.88"/>
    <col customWidth="1" min="2" max="2" width="11.75"/>
    <col customWidth="1" min="3" max="9" width="11.5"/>
    <col customWidth="1" min="10" max="26" width="10.0"/>
  </cols>
  <sheetData>
    <row r="1" ht="15.0" customHeight="1">
      <c r="A1" s="1" t="s">
        <v>0</v>
      </c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5.0" customHeight="1">
      <c r="A2" s="3" t="s">
        <v>1</v>
      </c>
      <c r="E2" s="4" t="s">
        <v>23</v>
      </c>
      <c r="G2" s="5" t="s">
        <v>3</v>
      </c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5.0" customHeight="1">
      <c r="A3" s="1" t="s">
        <v>4</v>
      </c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15.0" customHeight="1">
      <c r="A4" s="6" t="s">
        <v>5</v>
      </c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10.5" customHeight="1">
      <c r="A5" s="2"/>
      <c r="B5" s="7"/>
      <c r="C5" s="7"/>
      <c r="D5" s="2"/>
      <c r="E5" s="2"/>
      <c r="F5" s="7"/>
      <c r="G5" s="7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10.5" customHeight="1">
      <c r="A6" s="8" t="s">
        <v>6</v>
      </c>
      <c r="B6" s="9" t="s">
        <v>7</v>
      </c>
      <c r="C6" s="10"/>
      <c r="D6" s="10"/>
      <c r="E6" s="11"/>
      <c r="F6" s="12" t="s">
        <v>8</v>
      </c>
      <c r="G6" s="10"/>
      <c r="H6" s="10"/>
      <c r="I6" s="11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10.5" customHeight="1">
      <c r="A7" s="13"/>
      <c r="B7" s="14" t="s">
        <v>9</v>
      </c>
      <c r="C7" s="14" t="s">
        <v>10</v>
      </c>
      <c r="D7" s="15" t="s">
        <v>11</v>
      </c>
      <c r="E7" s="15" t="s">
        <v>12</v>
      </c>
      <c r="F7" s="16" t="s">
        <v>9</v>
      </c>
      <c r="G7" s="16" t="s">
        <v>10</v>
      </c>
      <c r="H7" s="17" t="s">
        <v>11</v>
      </c>
      <c r="I7" s="17" t="s">
        <v>12</v>
      </c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10.5" customHeight="1">
      <c r="A8" s="18" t="s">
        <v>13</v>
      </c>
      <c r="B8" s="19">
        <f>IFERROR(__xludf.DUMMYFUNCTION("+Hoja2!G8"),66.4)</f>
        <v>66.4</v>
      </c>
      <c r="C8" s="20">
        <v>0.0</v>
      </c>
      <c r="D8" s="21">
        <f>IFERROR(__xludf.DUMMYFUNCTION("+IFERROR((C8/B8),0)"),0.0)</f>
        <v>0</v>
      </c>
      <c r="E8" s="19"/>
      <c r="F8" s="19">
        <f>IFERROR(__xludf.DUMMYFUNCTION("+B8+MAY!F8"),406.69999999999993)</f>
        <v>406.7</v>
      </c>
      <c r="G8" s="19">
        <f>IFERROR(__xludf.DUMMYFUNCTION("+C8+MAY!G8"),40.0)</f>
        <v>40</v>
      </c>
      <c r="H8" s="21">
        <f>IFERROR(__xludf.DUMMYFUNCTION("+IFERROR((G8/F8),0)"),0.09835259404966808)</f>
        <v>0.09835259405</v>
      </c>
      <c r="I8" s="22">
        <f>E8+MAY!I8</f>
        <v>0</v>
      </c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10.5" customHeight="1">
      <c r="A9" s="18" t="s">
        <v>14</v>
      </c>
      <c r="B9" s="19">
        <f>IFERROR(__xludf.DUMMYFUNCTION("+Hoja2!G19"),20.0)</f>
        <v>20</v>
      </c>
      <c r="C9" s="20">
        <v>92.0</v>
      </c>
      <c r="D9" s="21">
        <f>IFERROR(__xludf.DUMMYFUNCTION("+IFERROR((C9/B9),0)"),4.6)</f>
        <v>4.6</v>
      </c>
      <c r="E9" s="19"/>
      <c r="F9" s="19">
        <f>IFERROR(__xludf.DUMMYFUNCTION("+B9+MAY!F9"),122.5)</f>
        <v>122.5</v>
      </c>
      <c r="G9" s="19">
        <f>IFERROR(__xludf.DUMMYFUNCTION("+C9+MAY!G9"),234.0)</f>
        <v>234</v>
      </c>
      <c r="H9" s="21">
        <f>IFERROR(__xludf.DUMMYFUNCTION("+IFERROR((G9/F9),0)"),1.910204081632653)</f>
        <v>1.910204082</v>
      </c>
      <c r="I9" s="22">
        <f>E9+MAY!I9</f>
        <v>0</v>
      </c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10.5" customHeight="1">
      <c r="A10" s="23" t="s">
        <v>15</v>
      </c>
      <c r="B10" s="24">
        <f>IFERROR(__xludf.DUMMYFUNCTION("+B8-B9"),46.400000000000006)</f>
        <v>46.4</v>
      </c>
      <c r="C10" s="24">
        <f>IFERROR(__xludf.DUMMYFUNCTION("+C8-C9"),-92.0)</f>
        <v>-92</v>
      </c>
      <c r="D10" s="25">
        <f>IFERROR(__xludf.DUMMYFUNCTION("+IFERROR(C10/B10,0)"),-1.982758620689655)</f>
        <v>-1.982758621</v>
      </c>
      <c r="E10" s="24">
        <f>IFERROR(__xludf.DUMMYFUNCTION("+E8-E9"),0.0)</f>
        <v>0</v>
      </c>
      <c r="F10" s="24">
        <f>IFERROR(__xludf.DUMMYFUNCTION("+F8-F9"),284.19999999999993)</f>
        <v>284.2</v>
      </c>
      <c r="G10" s="24">
        <f>IFERROR(__xludf.DUMMYFUNCTION("+G8-G9"),-194.0)</f>
        <v>-194</v>
      </c>
      <c r="H10" s="25">
        <f>IFERROR(__xludf.DUMMYFUNCTION("+IFERROR(G10/F10,0)"),-0.6826178747361015)</f>
        <v>-0.6826178747</v>
      </c>
      <c r="I10" s="24">
        <f>IFERROR(__xludf.DUMMYFUNCTION("+I8-I9"),0.0)</f>
        <v>0</v>
      </c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10.5" customHeight="1">
      <c r="A11" s="26"/>
      <c r="B11" s="27"/>
      <c r="C11" s="27"/>
      <c r="D11" s="28"/>
      <c r="E11" s="27"/>
      <c r="F11" s="27"/>
      <c r="G11" s="27"/>
      <c r="H11" s="28"/>
      <c r="I11" s="28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10.5" customHeight="1">
      <c r="A12" s="2"/>
      <c r="B12" s="7"/>
      <c r="C12" s="7"/>
      <c r="D12" s="2"/>
      <c r="E12" s="7"/>
      <c r="F12" s="7"/>
      <c r="G12" s="7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10.5" customHeight="1">
      <c r="A13" s="23" t="s">
        <v>16</v>
      </c>
      <c r="B13" s="24">
        <f t="shared" ref="B13:C13" si="1">B10</f>
        <v>46.4</v>
      </c>
      <c r="C13" s="24">
        <f t="shared" si="1"/>
        <v>-92</v>
      </c>
      <c r="D13" s="25">
        <f>IFERROR(__xludf.DUMMYFUNCTION("+IFERROR((C13/B13),0)"),-1.982758620689655)</f>
        <v>-1.982758621</v>
      </c>
      <c r="E13" s="24">
        <f t="shared" ref="E13:G13" si="2">E10</f>
        <v>0</v>
      </c>
      <c r="F13" s="24">
        <f t="shared" si="2"/>
        <v>284.2</v>
      </c>
      <c r="G13" s="24">
        <f t="shared" si="2"/>
        <v>-194</v>
      </c>
      <c r="H13" s="25">
        <f>IFERROR(__xludf.DUMMYFUNCTION("+IFERROR((G13/F13),0)"),-0.6826178747361015)</f>
        <v>-0.6826178747</v>
      </c>
      <c r="I13" s="24">
        <f>I10</f>
        <v>0</v>
      </c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10.5" customHeight="1">
      <c r="A14" s="2"/>
      <c r="B14" s="7"/>
      <c r="C14" s="7"/>
      <c r="D14" s="2"/>
      <c r="E14" s="2"/>
      <c r="F14" s="7"/>
      <c r="G14" s="7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10.5" customHeight="1">
      <c r="A15" s="23" t="s">
        <v>17</v>
      </c>
      <c r="B15" s="19">
        <f>IFERROR(__xludf.DUMMYFUNCTION("+Hoja2!G35"),280.0)</f>
        <v>280</v>
      </c>
      <c r="C15" s="20">
        <v>0.0</v>
      </c>
      <c r="D15" s="25">
        <f>IFERROR(__xludf.DUMMYFUNCTION("+IFERROR((C15/B15),0)"),0.0)</f>
        <v>0</v>
      </c>
      <c r="E15" s="19"/>
      <c r="F15" s="19">
        <f>IFERROR(__xludf.DUMMYFUNCTION("+B15+MAY!F15"),1715.0)</f>
        <v>1715</v>
      </c>
      <c r="G15" s="19">
        <f>IFERROR(__xludf.DUMMYFUNCTION("+C15+MAY!G15"),218.0)</f>
        <v>218</v>
      </c>
      <c r="H15" s="25">
        <f>IFERROR(__xludf.DUMMYFUNCTION("+IFERROR((G15/F15),0)"),0.1271137026239067)</f>
        <v>0.1271137026</v>
      </c>
      <c r="I15" s="30">
        <f>E15+MAY!I15</f>
        <v>0</v>
      </c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</row>
    <row r="16" ht="10.5" customHeight="1">
      <c r="A16" s="31"/>
      <c r="B16" s="32"/>
      <c r="C16" s="32"/>
      <c r="D16" s="31"/>
      <c r="E16" s="31"/>
      <c r="F16" s="7"/>
      <c r="G16" s="7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</row>
    <row r="17" ht="10.5" customHeight="1">
      <c r="A17" s="23" t="s">
        <v>18</v>
      </c>
      <c r="B17" s="19">
        <f>IFERROR(__xludf.DUMMYFUNCTION("+Hoja2!G36"),496.0)</f>
        <v>496</v>
      </c>
      <c r="C17" s="20">
        <v>0.0</v>
      </c>
      <c r="D17" s="25">
        <f>IFERROR(__xludf.DUMMYFUNCTION("+IFERROR((C17/B17),0)"),0.0)</f>
        <v>0</v>
      </c>
      <c r="E17" s="19"/>
      <c r="F17" s="19">
        <f>IFERROR(__xludf.DUMMYFUNCTION("+B17+MAY!F17"),3038.0)</f>
        <v>3038</v>
      </c>
      <c r="G17" s="19">
        <f>IFERROR(__xludf.DUMMYFUNCTION("+C17+MAY!G17"),1164.0)</f>
        <v>1164</v>
      </c>
      <c r="H17" s="25">
        <f>IFERROR(__xludf.DUMMYFUNCTION("+IFERROR((G17/F17),0)"),0.38314680710994076)</f>
        <v>0.3831468071</v>
      </c>
      <c r="I17" s="30">
        <f>E17+MAY!I17</f>
        <v>0</v>
      </c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</row>
    <row r="18" ht="10.5" customHeight="1">
      <c r="A18" s="2"/>
      <c r="B18" s="7"/>
      <c r="C18" s="7"/>
      <c r="D18" s="2"/>
      <c r="E18" s="2"/>
      <c r="F18" s="7"/>
      <c r="G18" s="7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10.5" customHeight="1">
      <c r="A19" s="2"/>
      <c r="B19" s="7"/>
      <c r="C19" s="7"/>
      <c r="D19" s="2"/>
      <c r="E19" s="2"/>
      <c r="F19" s="7"/>
      <c r="G19" s="7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10.5" customHeight="1">
      <c r="A20" s="2"/>
      <c r="B20" s="7"/>
      <c r="C20" s="7"/>
      <c r="D20" s="2"/>
      <c r="E20" s="2"/>
      <c r="F20" s="7"/>
      <c r="G20" s="7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0.5" customHeight="1">
      <c r="A21" s="2"/>
      <c r="B21" s="7"/>
      <c r="C21" s="7"/>
      <c r="D21" s="2"/>
      <c r="E21" s="2"/>
      <c r="F21" s="7"/>
      <c r="G21" s="7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0.5" customHeight="1">
      <c r="A22" s="2"/>
      <c r="B22" s="7"/>
      <c r="C22" s="7"/>
      <c r="D22" s="2"/>
      <c r="E22" s="2"/>
      <c r="F22" s="7"/>
      <c r="G22" s="7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0.5" customHeight="1">
      <c r="A23" s="2"/>
      <c r="B23" s="7"/>
      <c r="C23" s="7"/>
      <c r="D23" s="2"/>
      <c r="E23" s="2"/>
      <c r="F23" s="7"/>
      <c r="G23" s="7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0.5" customHeight="1">
      <c r="A24" s="2"/>
      <c r="B24" s="7"/>
      <c r="C24" s="7"/>
      <c r="D24" s="2"/>
      <c r="E24" s="2"/>
      <c r="F24" s="7"/>
      <c r="G24" s="7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0.5" customHeight="1">
      <c r="A25" s="2"/>
      <c r="B25" s="7"/>
      <c r="C25" s="7"/>
      <c r="D25" s="2"/>
      <c r="E25" s="2"/>
      <c r="F25" s="7"/>
      <c r="G25" s="7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0.5" customHeight="1">
      <c r="A26" s="2"/>
      <c r="B26" s="7"/>
      <c r="C26" s="7"/>
      <c r="D26" s="2"/>
      <c r="E26" s="2"/>
      <c r="F26" s="7"/>
      <c r="G26" s="7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0.5" customHeight="1">
      <c r="A27" s="2"/>
      <c r="B27" s="7"/>
      <c r="C27" s="7"/>
      <c r="D27" s="2"/>
      <c r="E27" s="2"/>
      <c r="F27" s="7"/>
      <c r="G27" s="7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0.5" customHeight="1">
      <c r="A28" s="2"/>
      <c r="B28" s="7"/>
      <c r="C28" s="7"/>
      <c r="D28" s="2"/>
      <c r="E28" s="2"/>
      <c r="F28" s="7"/>
      <c r="G28" s="7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0.5" customHeight="1">
      <c r="A29" s="2"/>
      <c r="B29" s="7"/>
      <c r="C29" s="7"/>
      <c r="D29" s="2"/>
      <c r="E29" s="2"/>
      <c r="F29" s="7"/>
      <c r="G29" s="7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0.5" customHeight="1">
      <c r="A30" s="2"/>
      <c r="B30" s="7"/>
      <c r="C30" s="7"/>
      <c r="D30" s="2"/>
      <c r="E30" s="2"/>
      <c r="F30" s="7"/>
      <c r="G30" s="7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0.5" customHeight="1">
      <c r="A31" s="2"/>
      <c r="B31" s="7"/>
      <c r="C31" s="7"/>
      <c r="D31" s="2"/>
      <c r="E31" s="2"/>
      <c r="F31" s="7"/>
      <c r="G31" s="7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0.5" customHeight="1">
      <c r="A32" s="2"/>
      <c r="B32" s="7"/>
      <c r="C32" s="7"/>
      <c r="D32" s="2"/>
      <c r="E32" s="2"/>
      <c r="F32" s="7"/>
      <c r="G32" s="7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0.5" customHeight="1">
      <c r="A33" s="2"/>
      <c r="B33" s="7"/>
      <c r="C33" s="7"/>
      <c r="D33" s="2"/>
      <c r="E33" s="2"/>
      <c r="F33" s="7"/>
      <c r="G33" s="7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0.5" customHeight="1">
      <c r="A34" s="2"/>
      <c r="B34" s="7"/>
      <c r="C34" s="7"/>
      <c r="D34" s="2"/>
      <c r="E34" s="2"/>
      <c r="F34" s="7"/>
      <c r="G34" s="7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0.5" customHeight="1">
      <c r="A35" s="2"/>
      <c r="B35" s="7"/>
      <c r="C35" s="7"/>
      <c r="D35" s="2"/>
      <c r="E35" s="2"/>
      <c r="F35" s="7"/>
      <c r="G35" s="7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0.5" customHeight="1">
      <c r="A36" s="2"/>
      <c r="B36" s="7"/>
      <c r="C36" s="7"/>
      <c r="D36" s="2"/>
      <c r="E36" s="2"/>
      <c r="F36" s="7"/>
      <c r="G36" s="7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0.5" customHeight="1">
      <c r="A37" s="2"/>
      <c r="B37" s="7"/>
      <c r="C37" s="7"/>
      <c r="D37" s="2"/>
      <c r="E37" s="2"/>
      <c r="F37" s="7"/>
      <c r="G37" s="7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0.5" customHeight="1">
      <c r="A38" s="2"/>
      <c r="B38" s="7"/>
      <c r="C38" s="7"/>
      <c r="D38" s="2"/>
      <c r="E38" s="2"/>
      <c r="F38" s="7"/>
      <c r="G38" s="7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0.5" customHeight="1">
      <c r="A39" s="2"/>
      <c r="B39" s="7"/>
      <c r="C39" s="7"/>
      <c r="D39" s="2"/>
      <c r="E39" s="2"/>
      <c r="F39" s="7"/>
      <c r="G39" s="7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0.5" customHeight="1">
      <c r="A40" s="2"/>
      <c r="B40" s="7"/>
      <c r="C40" s="7"/>
      <c r="D40" s="2"/>
      <c r="E40" s="2"/>
      <c r="F40" s="7"/>
      <c r="G40" s="7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0.5" customHeight="1">
      <c r="A41" s="2"/>
      <c r="B41" s="7"/>
      <c r="C41" s="7"/>
      <c r="D41" s="2"/>
      <c r="E41" s="2"/>
      <c r="F41" s="7"/>
      <c r="G41" s="7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0.5" customHeight="1">
      <c r="A42" s="2"/>
      <c r="B42" s="7"/>
      <c r="C42" s="7"/>
      <c r="D42" s="2"/>
      <c r="E42" s="2"/>
      <c r="F42" s="7"/>
      <c r="G42" s="7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0.5" customHeight="1">
      <c r="A43" s="2"/>
      <c r="B43" s="7"/>
      <c r="C43" s="7"/>
      <c r="D43" s="2"/>
      <c r="E43" s="2"/>
      <c r="F43" s="7"/>
      <c r="G43" s="7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0.5" customHeight="1">
      <c r="A44" s="2"/>
      <c r="B44" s="7"/>
      <c r="C44" s="7"/>
      <c r="D44" s="2"/>
      <c r="E44" s="2"/>
      <c r="F44" s="7"/>
      <c r="G44" s="7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0.5" customHeight="1">
      <c r="A45" s="2"/>
      <c r="B45" s="7"/>
      <c r="C45" s="7"/>
      <c r="D45" s="2"/>
      <c r="E45" s="2"/>
      <c r="F45" s="7"/>
      <c r="G45" s="7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0.5" customHeight="1">
      <c r="A46" s="2"/>
      <c r="B46" s="7"/>
      <c r="C46" s="7"/>
      <c r="D46" s="2"/>
      <c r="E46" s="2"/>
      <c r="F46" s="7"/>
      <c r="G46" s="7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0.5" customHeight="1">
      <c r="A47" s="2"/>
      <c r="B47" s="7"/>
      <c r="C47" s="7"/>
      <c r="D47" s="2"/>
      <c r="E47" s="2"/>
      <c r="F47" s="7"/>
      <c r="G47" s="7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0.5" customHeight="1">
      <c r="A48" s="2"/>
      <c r="B48" s="7"/>
      <c r="C48" s="7"/>
      <c r="D48" s="2"/>
      <c r="E48" s="2"/>
      <c r="F48" s="7"/>
      <c r="G48" s="7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0.5" customHeight="1">
      <c r="A49" s="2"/>
      <c r="B49" s="7"/>
      <c r="C49" s="7"/>
      <c r="D49" s="2"/>
      <c r="E49" s="2"/>
      <c r="F49" s="7"/>
      <c r="G49" s="7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0.5" customHeight="1">
      <c r="A50" s="2"/>
      <c r="B50" s="7"/>
      <c r="C50" s="7"/>
      <c r="D50" s="2"/>
      <c r="E50" s="2"/>
      <c r="F50" s="7"/>
      <c r="G50" s="7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0.5" customHeight="1">
      <c r="A51" s="2"/>
      <c r="B51" s="7"/>
      <c r="C51" s="7"/>
      <c r="D51" s="2"/>
      <c r="E51" s="2"/>
      <c r="F51" s="7"/>
      <c r="G51" s="7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0.5" customHeight="1">
      <c r="A52" s="2"/>
      <c r="B52" s="7"/>
      <c r="C52" s="7"/>
      <c r="D52" s="2"/>
      <c r="E52" s="2"/>
      <c r="F52" s="7"/>
      <c r="G52" s="7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0.5" customHeight="1">
      <c r="A53" s="2"/>
      <c r="B53" s="7"/>
      <c r="C53" s="7"/>
      <c r="D53" s="2"/>
      <c r="E53" s="2"/>
      <c r="F53" s="7"/>
      <c r="G53" s="7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0.5" customHeight="1">
      <c r="A54" s="2"/>
      <c r="B54" s="7"/>
      <c r="C54" s="7"/>
      <c r="D54" s="2"/>
      <c r="E54" s="2"/>
      <c r="F54" s="7"/>
      <c r="G54" s="7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0.5" customHeight="1">
      <c r="A55" s="2"/>
      <c r="B55" s="7"/>
      <c r="C55" s="7"/>
      <c r="D55" s="2"/>
      <c r="E55" s="2"/>
      <c r="F55" s="7"/>
      <c r="G55" s="7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0.5" customHeight="1">
      <c r="A56" s="2"/>
      <c r="B56" s="7"/>
      <c r="C56" s="7"/>
      <c r="D56" s="2"/>
      <c r="E56" s="2"/>
      <c r="F56" s="7"/>
      <c r="G56" s="7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0.5" customHeight="1">
      <c r="A57" s="2"/>
      <c r="B57" s="7"/>
      <c r="C57" s="7"/>
      <c r="D57" s="2"/>
      <c r="E57" s="2"/>
      <c r="F57" s="7"/>
      <c r="G57" s="7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0.5" customHeight="1">
      <c r="A58" s="2"/>
      <c r="B58" s="7"/>
      <c r="C58" s="7"/>
      <c r="D58" s="2"/>
      <c r="E58" s="2"/>
      <c r="F58" s="7"/>
      <c r="G58" s="7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0.5" customHeight="1">
      <c r="A59" s="2"/>
      <c r="B59" s="7"/>
      <c r="C59" s="7"/>
      <c r="D59" s="2"/>
      <c r="E59" s="2"/>
      <c r="F59" s="7"/>
      <c r="G59" s="7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0.5" customHeight="1">
      <c r="A60" s="2"/>
      <c r="B60" s="7"/>
      <c r="C60" s="7"/>
      <c r="D60" s="2"/>
      <c r="E60" s="2"/>
      <c r="F60" s="7"/>
      <c r="G60" s="7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0.5" customHeight="1">
      <c r="A61" s="2"/>
      <c r="B61" s="7"/>
      <c r="C61" s="7"/>
      <c r="D61" s="2"/>
      <c r="E61" s="2"/>
      <c r="F61" s="7"/>
      <c r="G61" s="7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0.5" customHeight="1">
      <c r="A62" s="2"/>
      <c r="B62" s="7"/>
      <c r="C62" s="7"/>
      <c r="D62" s="2"/>
      <c r="E62" s="2"/>
      <c r="F62" s="7"/>
      <c r="G62" s="7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0.5" customHeight="1">
      <c r="A63" s="2"/>
      <c r="B63" s="7"/>
      <c r="C63" s="7"/>
      <c r="D63" s="2"/>
      <c r="E63" s="2"/>
      <c r="F63" s="7"/>
      <c r="G63" s="7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0.5" customHeight="1">
      <c r="A64" s="2"/>
      <c r="B64" s="7"/>
      <c r="C64" s="7"/>
      <c r="D64" s="2"/>
      <c r="E64" s="2"/>
      <c r="F64" s="7"/>
      <c r="G64" s="7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0.5" customHeight="1">
      <c r="A65" s="2"/>
      <c r="B65" s="7"/>
      <c r="C65" s="7"/>
      <c r="D65" s="2"/>
      <c r="E65" s="2"/>
      <c r="F65" s="7"/>
      <c r="G65" s="7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0.5" customHeight="1">
      <c r="A66" s="2"/>
      <c r="B66" s="7"/>
      <c r="C66" s="7"/>
      <c r="D66" s="2"/>
      <c r="E66" s="2"/>
      <c r="F66" s="7"/>
      <c r="G66" s="7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0.5" customHeight="1">
      <c r="A67" s="2"/>
      <c r="B67" s="7"/>
      <c r="C67" s="7"/>
      <c r="D67" s="2"/>
      <c r="E67" s="2"/>
      <c r="F67" s="7"/>
      <c r="G67" s="7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0.5" customHeight="1">
      <c r="A68" s="2"/>
      <c r="B68" s="7"/>
      <c r="C68" s="7"/>
      <c r="D68" s="2"/>
      <c r="E68" s="2"/>
      <c r="F68" s="7"/>
      <c r="G68" s="7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0.5" customHeight="1">
      <c r="A69" s="2"/>
      <c r="B69" s="7"/>
      <c r="C69" s="7"/>
      <c r="D69" s="2"/>
      <c r="E69" s="2"/>
      <c r="F69" s="7"/>
      <c r="G69" s="7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0.5" customHeight="1">
      <c r="A70" s="2"/>
      <c r="B70" s="7"/>
      <c r="C70" s="7"/>
      <c r="D70" s="2"/>
      <c r="E70" s="2"/>
      <c r="F70" s="7"/>
      <c r="G70" s="7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0.5" customHeight="1">
      <c r="A71" s="2"/>
      <c r="B71" s="7"/>
      <c r="C71" s="7"/>
      <c r="D71" s="2"/>
      <c r="E71" s="2"/>
      <c r="F71" s="7"/>
      <c r="G71" s="7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0.5" customHeight="1">
      <c r="A72" s="2"/>
      <c r="B72" s="7"/>
      <c r="C72" s="7"/>
      <c r="D72" s="2"/>
      <c r="E72" s="2"/>
      <c r="F72" s="7"/>
      <c r="G72" s="7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0.5" customHeight="1">
      <c r="A73" s="2"/>
      <c r="B73" s="7"/>
      <c r="C73" s="7"/>
      <c r="D73" s="2"/>
      <c r="E73" s="2"/>
      <c r="F73" s="7"/>
      <c r="G73" s="7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0.5" customHeight="1">
      <c r="A74" s="2"/>
      <c r="B74" s="7"/>
      <c r="C74" s="7"/>
      <c r="D74" s="2"/>
      <c r="E74" s="2"/>
      <c r="F74" s="7"/>
      <c r="G74" s="7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0.5" customHeight="1">
      <c r="A75" s="2"/>
      <c r="B75" s="7"/>
      <c r="C75" s="7"/>
      <c r="D75" s="2"/>
      <c r="E75" s="2"/>
      <c r="F75" s="7"/>
      <c r="G75" s="7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0.5" customHeight="1">
      <c r="A76" s="2"/>
      <c r="B76" s="7"/>
      <c r="C76" s="7"/>
      <c r="D76" s="2"/>
      <c r="E76" s="2"/>
      <c r="F76" s="7"/>
      <c r="G76" s="7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0.5" customHeight="1">
      <c r="A77" s="2"/>
      <c r="B77" s="7"/>
      <c r="C77" s="7"/>
      <c r="D77" s="2"/>
      <c r="E77" s="2"/>
      <c r="F77" s="7"/>
      <c r="G77" s="7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0.5" customHeight="1">
      <c r="A78" s="2"/>
      <c r="B78" s="7"/>
      <c r="C78" s="7"/>
      <c r="D78" s="2"/>
      <c r="E78" s="2"/>
      <c r="F78" s="7"/>
      <c r="G78" s="7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0.5" customHeight="1">
      <c r="A79" s="2"/>
      <c r="B79" s="7"/>
      <c r="C79" s="7"/>
      <c r="D79" s="2"/>
      <c r="E79" s="2"/>
      <c r="F79" s="7"/>
      <c r="G79" s="7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0.5" customHeight="1">
      <c r="A80" s="2"/>
      <c r="B80" s="7"/>
      <c r="C80" s="7"/>
      <c r="D80" s="2"/>
      <c r="E80" s="2"/>
      <c r="F80" s="7"/>
      <c r="G80" s="7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0.5" customHeight="1">
      <c r="A81" s="2"/>
      <c r="B81" s="7"/>
      <c r="C81" s="7"/>
      <c r="D81" s="2"/>
      <c r="E81" s="2"/>
      <c r="F81" s="7"/>
      <c r="G81" s="7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0.5" customHeight="1">
      <c r="A82" s="2"/>
      <c r="B82" s="7"/>
      <c r="C82" s="7"/>
      <c r="D82" s="2"/>
      <c r="E82" s="2"/>
      <c r="F82" s="7"/>
      <c r="G82" s="7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0.5" customHeight="1">
      <c r="A83" s="2"/>
      <c r="B83" s="7"/>
      <c r="C83" s="7"/>
      <c r="D83" s="2"/>
      <c r="E83" s="2"/>
      <c r="F83" s="7"/>
      <c r="G83" s="7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0.5" customHeight="1">
      <c r="A84" s="2"/>
      <c r="B84" s="7"/>
      <c r="C84" s="7"/>
      <c r="D84" s="2"/>
      <c r="E84" s="2"/>
      <c r="F84" s="7"/>
      <c r="G84" s="7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0.5" customHeight="1">
      <c r="A85" s="2"/>
      <c r="B85" s="7"/>
      <c r="C85" s="7"/>
      <c r="D85" s="2"/>
      <c r="E85" s="2"/>
      <c r="F85" s="7"/>
      <c r="G85" s="7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0.5" customHeight="1">
      <c r="A86" s="2"/>
      <c r="B86" s="7"/>
      <c r="C86" s="7"/>
      <c r="D86" s="2"/>
      <c r="E86" s="2"/>
      <c r="F86" s="7"/>
      <c r="G86" s="7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0.5" customHeight="1">
      <c r="A87" s="2"/>
      <c r="B87" s="7"/>
      <c r="C87" s="7"/>
      <c r="D87" s="2"/>
      <c r="E87" s="2"/>
      <c r="F87" s="7"/>
      <c r="G87" s="7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0.5" customHeight="1">
      <c r="A88" s="2"/>
      <c r="B88" s="7"/>
      <c r="C88" s="7"/>
      <c r="D88" s="2"/>
      <c r="E88" s="2"/>
      <c r="F88" s="7"/>
      <c r="G88" s="7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0.5" customHeight="1">
      <c r="A89" s="2"/>
      <c r="B89" s="7"/>
      <c r="C89" s="7"/>
      <c r="D89" s="2"/>
      <c r="E89" s="2"/>
      <c r="F89" s="7"/>
      <c r="G89" s="7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0.5" customHeight="1">
      <c r="A90" s="2"/>
      <c r="B90" s="7"/>
      <c r="C90" s="7"/>
      <c r="D90" s="2"/>
      <c r="E90" s="2"/>
      <c r="F90" s="7"/>
      <c r="G90" s="7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0.5" customHeight="1">
      <c r="A91" s="2"/>
      <c r="B91" s="7"/>
      <c r="C91" s="7"/>
      <c r="D91" s="2"/>
      <c r="E91" s="2"/>
      <c r="F91" s="7"/>
      <c r="G91" s="7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0.5" customHeight="1">
      <c r="A92" s="2"/>
      <c r="B92" s="7"/>
      <c r="C92" s="7"/>
      <c r="D92" s="2"/>
      <c r="E92" s="2"/>
      <c r="F92" s="7"/>
      <c r="G92" s="7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0.5" customHeight="1">
      <c r="A93" s="2"/>
      <c r="B93" s="7"/>
      <c r="C93" s="7"/>
      <c r="D93" s="2"/>
      <c r="E93" s="2"/>
      <c r="F93" s="7"/>
      <c r="G93" s="7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0.5" customHeight="1">
      <c r="A94" s="2"/>
      <c r="B94" s="7"/>
      <c r="C94" s="7"/>
      <c r="D94" s="2"/>
      <c r="E94" s="2"/>
      <c r="F94" s="7"/>
      <c r="G94" s="7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0.5" customHeight="1">
      <c r="A95" s="2"/>
      <c r="B95" s="7"/>
      <c r="C95" s="7"/>
      <c r="D95" s="2"/>
      <c r="E95" s="2"/>
      <c r="F95" s="7"/>
      <c r="G95" s="7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0.5" customHeight="1">
      <c r="A96" s="2"/>
      <c r="B96" s="7"/>
      <c r="C96" s="7"/>
      <c r="D96" s="2"/>
      <c r="E96" s="2"/>
      <c r="F96" s="7"/>
      <c r="G96" s="7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0.5" customHeight="1">
      <c r="A97" s="2"/>
      <c r="B97" s="7"/>
      <c r="C97" s="7"/>
      <c r="D97" s="2"/>
      <c r="E97" s="2"/>
      <c r="F97" s="7"/>
      <c r="G97" s="7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0.5" customHeight="1">
      <c r="A98" s="2"/>
      <c r="B98" s="7"/>
      <c r="C98" s="7"/>
      <c r="D98" s="2"/>
      <c r="E98" s="2"/>
      <c r="F98" s="7"/>
      <c r="G98" s="7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0.5" customHeight="1">
      <c r="A99" s="2"/>
      <c r="B99" s="7"/>
      <c r="C99" s="7"/>
      <c r="D99" s="2"/>
      <c r="E99" s="2"/>
      <c r="F99" s="7"/>
      <c r="G99" s="7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0.5" customHeight="1">
      <c r="A100" s="2"/>
      <c r="B100" s="7"/>
      <c r="C100" s="7"/>
      <c r="D100" s="2"/>
      <c r="E100" s="2"/>
      <c r="F100" s="7"/>
      <c r="G100" s="7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0.5" customHeight="1">
      <c r="A101" s="2"/>
      <c r="B101" s="7"/>
      <c r="C101" s="7"/>
      <c r="D101" s="2"/>
      <c r="E101" s="2"/>
      <c r="F101" s="7"/>
      <c r="G101" s="7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0.5" customHeight="1">
      <c r="A102" s="2"/>
      <c r="B102" s="7"/>
      <c r="C102" s="7"/>
      <c r="D102" s="2"/>
      <c r="E102" s="2"/>
      <c r="F102" s="7"/>
      <c r="G102" s="7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0.5" customHeight="1">
      <c r="A103" s="2"/>
      <c r="B103" s="7"/>
      <c r="C103" s="7"/>
      <c r="D103" s="2"/>
      <c r="E103" s="2"/>
      <c r="F103" s="7"/>
      <c r="G103" s="7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0.5" customHeight="1">
      <c r="A104" s="2"/>
      <c r="B104" s="7"/>
      <c r="C104" s="7"/>
      <c r="D104" s="2"/>
      <c r="E104" s="2"/>
      <c r="F104" s="7"/>
      <c r="G104" s="7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0.5" customHeight="1">
      <c r="A105" s="2"/>
      <c r="B105" s="7"/>
      <c r="C105" s="7"/>
      <c r="D105" s="2"/>
      <c r="E105" s="2"/>
      <c r="F105" s="7"/>
      <c r="G105" s="7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0.5" customHeight="1">
      <c r="A106" s="2"/>
      <c r="B106" s="7"/>
      <c r="C106" s="7"/>
      <c r="D106" s="2"/>
      <c r="E106" s="2"/>
      <c r="F106" s="7"/>
      <c r="G106" s="7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0.5" customHeight="1">
      <c r="A107" s="2"/>
      <c r="B107" s="7"/>
      <c r="C107" s="7"/>
      <c r="D107" s="2"/>
      <c r="E107" s="2"/>
      <c r="F107" s="7"/>
      <c r="G107" s="7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0.5" customHeight="1">
      <c r="A108" s="2"/>
      <c r="B108" s="7"/>
      <c r="C108" s="7"/>
      <c r="D108" s="2"/>
      <c r="E108" s="2"/>
      <c r="F108" s="7"/>
      <c r="G108" s="7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0.5" customHeight="1">
      <c r="A109" s="2"/>
      <c r="B109" s="7"/>
      <c r="C109" s="7"/>
      <c r="D109" s="2"/>
      <c r="E109" s="2"/>
      <c r="F109" s="7"/>
      <c r="G109" s="7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0.5" customHeight="1">
      <c r="A110" s="2"/>
      <c r="B110" s="7"/>
      <c r="C110" s="7"/>
      <c r="D110" s="2"/>
      <c r="E110" s="2"/>
      <c r="F110" s="7"/>
      <c r="G110" s="7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0.5" customHeight="1">
      <c r="A111" s="2"/>
      <c r="B111" s="7"/>
      <c r="C111" s="7"/>
      <c r="D111" s="2"/>
      <c r="E111" s="2"/>
      <c r="F111" s="7"/>
      <c r="G111" s="7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0.5" customHeight="1">
      <c r="A112" s="2"/>
      <c r="B112" s="7"/>
      <c r="C112" s="7"/>
      <c r="D112" s="2"/>
      <c r="E112" s="2"/>
      <c r="F112" s="7"/>
      <c r="G112" s="7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0.5" customHeight="1">
      <c r="A113" s="2"/>
      <c r="B113" s="7"/>
      <c r="C113" s="7"/>
      <c r="D113" s="2"/>
      <c r="E113" s="2"/>
      <c r="F113" s="7"/>
      <c r="G113" s="7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0.5" customHeight="1">
      <c r="A114" s="2"/>
      <c r="B114" s="7"/>
      <c r="C114" s="7"/>
      <c r="D114" s="2"/>
      <c r="E114" s="2"/>
      <c r="F114" s="7"/>
      <c r="G114" s="7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0.5" customHeight="1">
      <c r="A115" s="2"/>
      <c r="B115" s="7"/>
      <c r="C115" s="7"/>
      <c r="D115" s="2"/>
      <c r="E115" s="2"/>
      <c r="F115" s="7"/>
      <c r="G115" s="7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0.5" customHeight="1">
      <c r="A116" s="2"/>
      <c r="B116" s="7"/>
      <c r="C116" s="7"/>
      <c r="D116" s="2"/>
      <c r="E116" s="2"/>
      <c r="F116" s="7"/>
      <c r="G116" s="7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0.5" customHeight="1">
      <c r="A117" s="2"/>
      <c r="B117" s="7"/>
      <c r="C117" s="7"/>
      <c r="D117" s="2"/>
      <c r="E117" s="2"/>
      <c r="F117" s="7"/>
      <c r="G117" s="7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0.5" customHeight="1">
      <c r="A118" s="2"/>
      <c r="B118" s="7"/>
      <c r="C118" s="7"/>
      <c r="D118" s="2"/>
      <c r="E118" s="2"/>
      <c r="F118" s="7"/>
      <c r="G118" s="7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0.5" customHeight="1">
      <c r="A119" s="2"/>
      <c r="B119" s="7"/>
      <c r="C119" s="7"/>
      <c r="D119" s="2"/>
      <c r="E119" s="2"/>
      <c r="F119" s="7"/>
      <c r="G119" s="7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0.5" customHeight="1">
      <c r="A120" s="2"/>
      <c r="B120" s="7"/>
      <c r="C120" s="7"/>
      <c r="D120" s="2"/>
      <c r="E120" s="2"/>
      <c r="F120" s="7"/>
      <c r="G120" s="7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0.5" customHeight="1">
      <c r="A121" s="2"/>
      <c r="B121" s="7"/>
      <c r="C121" s="7"/>
      <c r="D121" s="2"/>
      <c r="E121" s="2"/>
      <c r="F121" s="7"/>
      <c r="G121" s="7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0.5" customHeight="1">
      <c r="A122" s="2"/>
      <c r="B122" s="7"/>
      <c r="C122" s="7"/>
      <c r="D122" s="2"/>
      <c r="E122" s="2"/>
      <c r="F122" s="7"/>
      <c r="G122" s="7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0.5" customHeight="1">
      <c r="A123" s="2"/>
      <c r="B123" s="7"/>
      <c r="C123" s="7"/>
      <c r="D123" s="2"/>
      <c r="E123" s="2"/>
      <c r="F123" s="7"/>
      <c r="G123" s="7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0.5" customHeight="1">
      <c r="A124" s="2"/>
      <c r="B124" s="7"/>
      <c r="C124" s="7"/>
      <c r="D124" s="2"/>
      <c r="E124" s="2"/>
      <c r="F124" s="7"/>
      <c r="G124" s="7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0.5" customHeight="1">
      <c r="A125" s="2"/>
      <c r="B125" s="7"/>
      <c r="C125" s="7"/>
      <c r="D125" s="2"/>
      <c r="E125" s="2"/>
      <c r="F125" s="7"/>
      <c r="G125" s="7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0.5" customHeight="1">
      <c r="A126" s="2"/>
      <c r="B126" s="7"/>
      <c r="C126" s="7"/>
      <c r="D126" s="2"/>
      <c r="E126" s="2"/>
      <c r="F126" s="7"/>
      <c r="G126" s="7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0.5" customHeight="1">
      <c r="A127" s="2"/>
      <c r="B127" s="7"/>
      <c r="C127" s="7"/>
      <c r="D127" s="2"/>
      <c r="E127" s="2"/>
      <c r="F127" s="7"/>
      <c r="G127" s="7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0.5" customHeight="1">
      <c r="A128" s="2"/>
      <c r="B128" s="7"/>
      <c r="C128" s="7"/>
      <c r="D128" s="2"/>
      <c r="E128" s="2"/>
      <c r="F128" s="7"/>
      <c r="G128" s="7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0.5" customHeight="1">
      <c r="A129" s="2"/>
      <c r="B129" s="7"/>
      <c r="C129" s="7"/>
      <c r="D129" s="2"/>
      <c r="E129" s="2"/>
      <c r="F129" s="7"/>
      <c r="G129" s="7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0.5" customHeight="1">
      <c r="A130" s="2"/>
      <c r="B130" s="7"/>
      <c r="C130" s="7"/>
      <c r="D130" s="2"/>
      <c r="E130" s="2"/>
      <c r="F130" s="7"/>
      <c r="G130" s="7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0.5" customHeight="1">
      <c r="A131" s="2"/>
      <c r="B131" s="7"/>
      <c r="C131" s="7"/>
      <c r="D131" s="2"/>
      <c r="E131" s="2"/>
      <c r="F131" s="7"/>
      <c r="G131" s="7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0.5" customHeight="1">
      <c r="A132" s="2"/>
      <c r="B132" s="7"/>
      <c r="C132" s="7"/>
      <c r="D132" s="2"/>
      <c r="E132" s="2"/>
      <c r="F132" s="7"/>
      <c r="G132" s="7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0.5" customHeight="1">
      <c r="A133" s="2"/>
      <c r="B133" s="7"/>
      <c r="C133" s="7"/>
      <c r="D133" s="2"/>
      <c r="E133" s="2"/>
      <c r="F133" s="7"/>
      <c r="G133" s="7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0.5" customHeight="1">
      <c r="A134" s="2"/>
      <c r="B134" s="7"/>
      <c r="C134" s="7"/>
      <c r="D134" s="2"/>
      <c r="E134" s="2"/>
      <c r="F134" s="7"/>
      <c r="G134" s="7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0.5" customHeight="1">
      <c r="A135" s="2"/>
      <c r="B135" s="7"/>
      <c r="C135" s="7"/>
      <c r="D135" s="2"/>
      <c r="E135" s="2"/>
      <c r="F135" s="7"/>
      <c r="G135" s="7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0.5" customHeight="1">
      <c r="A136" s="2"/>
      <c r="B136" s="7"/>
      <c r="C136" s="7"/>
      <c r="D136" s="2"/>
      <c r="E136" s="2"/>
      <c r="F136" s="7"/>
      <c r="G136" s="7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0.5" customHeight="1">
      <c r="A137" s="2"/>
      <c r="B137" s="7"/>
      <c r="C137" s="7"/>
      <c r="D137" s="2"/>
      <c r="E137" s="2"/>
      <c r="F137" s="7"/>
      <c r="G137" s="7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0.5" customHeight="1">
      <c r="A138" s="2"/>
      <c r="B138" s="7"/>
      <c r="C138" s="7"/>
      <c r="D138" s="2"/>
      <c r="E138" s="2"/>
      <c r="F138" s="7"/>
      <c r="G138" s="7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0.5" customHeight="1">
      <c r="A139" s="2"/>
      <c r="B139" s="7"/>
      <c r="C139" s="7"/>
      <c r="D139" s="2"/>
      <c r="E139" s="2"/>
      <c r="F139" s="7"/>
      <c r="G139" s="7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0.5" customHeight="1">
      <c r="A140" s="2"/>
      <c r="B140" s="7"/>
      <c r="C140" s="7"/>
      <c r="D140" s="2"/>
      <c r="E140" s="2"/>
      <c r="F140" s="7"/>
      <c r="G140" s="7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0.5" customHeight="1">
      <c r="A141" s="2"/>
      <c r="B141" s="7"/>
      <c r="C141" s="7"/>
      <c r="D141" s="2"/>
      <c r="E141" s="2"/>
      <c r="F141" s="7"/>
      <c r="G141" s="7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0.5" customHeight="1">
      <c r="A142" s="2"/>
      <c r="B142" s="7"/>
      <c r="C142" s="7"/>
      <c r="D142" s="2"/>
      <c r="E142" s="2"/>
      <c r="F142" s="7"/>
      <c r="G142" s="7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0.5" customHeight="1">
      <c r="A143" s="2"/>
      <c r="B143" s="7"/>
      <c r="C143" s="7"/>
      <c r="D143" s="2"/>
      <c r="E143" s="2"/>
      <c r="F143" s="7"/>
      <c r="G143" s="7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0.5" customHeight="1">
      <c r="A144" s="2"/>
      <c r="B144" s="7"/>
      <c r="C144" s="7"/>
      <c r="D144" s="2"/>
      <c r="E144" s="2"/>
      <c r="F144" s="7"/>
      <c r="G144" s="7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0.5" customHeight="1">
      <c r="A145" s="2"/>
      <c r="B145" s="7"/>
      <c r="C145" s="7"/>
      <c r="D145" s="2"/>
      <c r="E145" s="2"/>
      <c r="F145" s="7"/>
      <c r="G145" s="7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0.5" customHeight="1">
      <c r="A146" s="2"/>
      <c r="B146" s="7"/>
      <c r="C146" s="7"/>
      <c r="D146" s="2"/>
      <c r="E146" s="2"/>
      <c r="F146" s="7"/>
      <c r="G146" s="7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0.5" customHeight="1">
      <c r="A147" s="2"/>
      <c r="B147" s="7"/>
      <c r="C147" s="7"/>
      <c r="D147" s="2"/>
      <c r="E147" s="2"/>
      <c r="F147" s="7"/>
      <c r="G147" s="7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0.5" customHeight="1">
      <c r="A148" s="2"/>
      <c r="B148" s="7"/>
      <c r="C148" s="7"/>
      <c r="D148" s="2"/>
      <c r="E148" s="2"/>
      <c r="F148" s="7"/>
      <c r="G148" s="7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0.5" customHeight="1">
      <c r="A149" s="2"/>
      <c r="B149" s="7"/>
      <c r="C149" s="7"/>
      <c r="D149" s="2"/>
      <c r="E149" s="2"/>
      <c r="F149" s="7"/>
      <c r="G149" s="7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0.5" customHeight="1">
      <c r="A150" s="2"/>
      <c r="B150" s="7"/>
      <c r="C150" s="7"/>
      <c r="D150" s="2"/>
      <c r="E150" s="2"/>
      <c r="F150" s="7"/>
      <c r="G150" s="7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0.5" customHeight="1">
      <c r="A151" s="2"/>
      <c r="B151" s="7"/>
      <c r="C151" s="7"/>
      <c r="D151" s="2"/>
      <c r="E151" s="2"/>
      <c r="F151" s="7"/>
      <c r="G151" s="7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0.5" customHeight="1">
      <c r="A152" s="2"/>
      <c r="B152" s="7"/>
      <c r="C152" s="7"/>
      <c r="D152" s="2"/>
      <c r="E152" s="2"/>
      <c r="F152" s="7"/>
      <c r="G152" s="7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0.5" customHeight="1">
      <c r="A153" s="2"/>
      <c r="B153" s="7"/>
      <c r="C153" s="7"/>
      <c r="D153" s="2"/>
      <c r="E153" s="2"/>
      <c r="F153" s="7"/>
      <c r="G153" s="7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0.5" customHeight="1">
      <c r="A154" s="2"/>
      <c r="B154" s="7"/>
      <c r="C154" s="7"/>
      <c r="D154" s="2"/>
      <c r="E154" s="2"/>
      <c r="F154" s="7"/>
      <c r="G154" s="7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0.5" customHeight="1">
      <c r="A155" s="2"/>
      <c r="B155" s="7"/>
      <c r="C155" s="7"/>
      <c r="D155" s="2"/>
      <c r="E155" s="2"/>
      <c r="F155" s="7"/>
      <c r="G155" s="7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0.5" customHeight="1">
      <c r="A156" s="2"/>
      <c r="B156" s="7"/>
      <c r="C156" s="7"/>
      <c r="D156" s="2"/>
      <c r="E156" s="2"/>
      <c r="F156" s="7"/>
      <c r="G156" s="7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0.5" customHeight="1">
      <c r="A157" s="2"/>
      <c r="B157" s="7"/>
      <c r="C157" s="7"/>
      <c r="D157" s="2"/>
      <c r="E157" s="2"/>
      <c r="F157" s="7"/>
      <c r="G157" s="7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0.5" customHeight="1">
      <c r="A158" s="2"/>
      <c r="B158" s="7"/>
      <c r="C158" s="7"/>
      <c r="D158" s="2"/>
      <c r="E158" s="2"/>
      <c r="F158" s="7"/>
      <c r="G158" s="7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0.5" customHeight="1">
      <c r="A159" s="2"/>
      <c r="B159" s="7"/>
      <c r="C159" s="7"/>
      <c r="D159" s="2"/>
      <c r="E159" s="2"/>
      <c r="F159" s="7"/>
      <c r="G159" s="7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0.5" customHeight="1">
      <c r="A160" s="2"/>
      <c r="B160" s="7"/>
      <c r="C160" s="7"/>
      <c r="D160" s="2"/>
      <c r="E160" s="2"/>
      <c r="F160" s="7"/>
      <c r="G160" s="7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0.5" customHeight="1">
      <c r="A161" s="2"/>
      <c r="B161" s="7"/>
      <c r="C161" s="7"/>
      <c r="D161" s="2"/>
      <c r="E161" s="2"/>
      <c r="F161" s="7"/>
      <c r="G161" s="7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0.5" customHeight="1">
      <c r="A162" s="2"/>
      <c r="B162" s="7"/>
      <c r="C162" s="7"/>
      <c r="D162" s="2"/>
      <c r="E162" s="2"/>
      <c r="F162" s="7"/>
      <c r="G162" s="7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0.5" customHeight="1">
      <c r="A163" s="2"/>
      <c r="B163" s="7"/>
      <c r="C163" s="7"/>
      <c r="D163" s="2"/>
      <c r="E163" s="2"/>
      <c r="F163" s="7"/>
      <c r="G163" s="7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0.5" customHeight="1">
      <c r="A164" s="2"/>
      <c r="B164" s="7"/>
      <c r="C164" s="7"/>
      <c r="D164" s="2"/>
      <c r="E164" s="2"/>
      <c r="F164" s="7"/>
      <c r="G164" s="7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0.5" customHeight="1">
      <c r="A165" s="2"/>
      <c r="B165" s="7"/>
      <c r="C165" s="7"/>
      <c r="D165" s="2"/>
      <c r="E165" s="2"/>
      <c r="F165" s="7"/>
      <c r="G165" s="7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0.5" customHeight="1">
      <c r="A166" s="2"/>
      <c r="B166" s="7"/>
      <c r="C166" s="7"/>
      <c r="D166" s="2"/>
      <c r="E166" s="2"/>
      <c r="F166" s="7"/>
      <c r="G166" s="7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0.5" customHeight="1">
      <c r="A167" s="2"/>
      <c r="B167" s="7"/>
      <c r="C167" s="7"/>
      <c r="D167" s="2"/>
      <c r="E167" s="2"/>
      <c r="F167" s="7"/>
      <c r="G167" s="7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0.5" customHeight="1">
      <c r="A168" s="2"/>
      <c r="B168" s="7"/>
      <c r="C168" s="7"/>
      <c r="D168" s="2"/>
      <c r="E168" s="2"/>
      <c r="F168" s="7"/>
      <c r="G168" s="7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0.5" customHeight="1">
      <c r="A169" s="2"/>
      <c r="B169" s="7"/>
      <c r="C169" s="7"/>
      <c r="D169" s="2"/>
      <c r="E169" s="2"/>
      <c r="F169" s="7"/>
      <c r="G169" s="7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0.5" customHeight="1">
      <c r="A170" s="2"/>
      <c r="B170" s="7"/>
      <c r="C170" s="7"/>
      <c r="D170" s="2"/>
      <c r="E170" s="2"/>
      <c r="F170" s="7"/>
      <c r="G170" s="7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0.5" customHeight="1">
      <c r="A171" s="2"/>
      <c r="B171" s="7"/>
      <c r="C171" s="7"/>
      <c r="D171" s="2"/>
      <c r="E171" s="2"/>
      <c r="F171" s="7"/>
      <c r="G171" s="7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0.5" customHeight="1">
      <c r="A172" s="2"/>
      <c r="B172" s="7"/>
      <c r="C172" s="7"/>
      <c r="D172" s="2"/>
      <c r="E172" s="2"/>
      <c r="F172" s="7"/>
      <c r="G172" s="7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0.5" customHeight="1">
      <c r="A173" s="2"/>
      <c r="B173" s="7"/>
      <c r="C173" s="7"/>
      <c r="D173" s="2"/>
      <c r="E173" s="2"/>
      <c r="F173" s="7"/>
      <c r="G173" s="7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0.5" customHeight="1">
      <c r="A174" s="2"/>
      <c r="B174" s="7"/>
      <c r="C174" s="7"/>
      <c r="D174" s="2"/>
      <c r="E174" s="2"/>
      <c r="F174" s="7"/>
      <c r="G174" s="7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0.5" customHeight="1">
      <c r="A175" s="2"/>
      <c r="B175" s="7"/>
      <c r="C175" s="7"/>
      <c r="D175" s="2"/>
      <c r="E175" s="2"/>
      <c r="F175" s="7"/>
      <c r="G175" s="7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0.5" customHeight="1">
      <c r="A176" s="2"/>
      <c r="B176" s="7"/>
      <c r="C176" s="7"/>
      <c r="D176" s="2"/>
      <c r="E176" s="2"/>
      <c r="F176" s="7"/>
      <c r="G176" s="7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0.5" customHeight="1">
      <c r="A177" s="2"/>
      <c r="B177" s="7"/>
      <c r="C177" s="7"/>
      <c r="D177" s="2"/>
      <c r="E177" s="2"/>
      <c r="F177" s="7"/>
      <c r="G177" s="7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0.5" customHeight="1">
      <c r="A178" s="2"/>
      <c r="B178" s="7"/>
      <c r="C178" s="7"/>
      <c r="D178" s="2"/>
      <c r="E178" s="2"/>
      <c r="F178" s="7"/>
      <c r="G178" s="7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0.5" customHeight="1">
      <c r="A179" s="2"/>
      <c r="B179" s="7"/>
      <c r="C179" s="7"/>
      <c r="D179" s="2"/>
      <c r="E179" s="2"/>
      <c r="F179" s="7"/>
      <c r="G179" s="7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0.5" customHeight="1">
      <c r="A180" s="2"/>
      <c r="B180" s="7"/>
      <c r="C180" s="7"/>
      <c r="D180" s="2"/>
      <c r="E180" s="2"/>
      <c r="F180" s="7"/>
      <c r="G180" s="7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0.5" customHeight="1">
      <c r="A181" s="2"/>
      <c r="B181" s="7"/>
      <c r="C181" s="7"/>
      <c r="D181" s="2"/>
      <c r="E181" s="2"/>
      <c r="F181" s="7"/>
      <c r="G181" s="7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0.5" customHeight="1">
      <c r="A182" s="2"/>
      <c r="B182" s="7"/>
      <c r="C182" s="7"/>
      <c r="D182" s="2"/>
      <c r="E182" s="2"/>
      <c r="F182" s="7"/>
      <c r="G182" s="7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0.5" customHeight="1">
      <c r="A183" s="2"/>
      <c r="B183" s="7"/>
      <c r="C183" s="7"/>
      <c r="D183" s="2"/>
      <c r="E183" s="2"/>
      <c r="F183" s="7"/>
      <c r="G183" s="7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0.5" customHeight="1">
      <c r="A184" s="2"/>
      <c r="B184" s="7"/>
      <c r="C184" s="7"/>
      <c r="D184" s="2"/>
      <c r="E184" s="2"/>
      <c r="F184" s="7"/>
      <c r="G184" s="7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0.5" customHeight="1">
      <c r="A185" s="2"/>
      <c r="B185" s="7"/>
      <c r="C185" s="7"/>
      <c r="D185" s="2"/>
      <c r="E185" s="2"/>
      <c r="F185" s="7"/>
      <c r="G185" s="7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0.5" customHeight="1">
      <c r="A186" s="2"/>
      <c r="B186" s="7"/>
      <c r="C186" s="7"/>
      <c r="D186" s="2"/>
      <c r="E186" s="2"/>
      <c r="F186" s="7"/>
      <c r="G186" s="7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0.5" customHeight="1">
      <c r="A187" s="2"/>
      <c r="B187" s="7"/>
      <c r="C187" s="7"/>
      <c r="D187" s="2"/>
      <c r="E187" s="2"/>
      <c r="F187" s="7"/>
      <c r="G187" s="7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0.5" customHeight="1">
      <c r="A188" s="2"/>
      <c r="B188" s="7"/>
      <c r="C188" s="7"/>
      <c r="D188" s="2"/>
      <c r="E188" s="2"/>
      <c r="F188" s="7"/>
      <c r="G188" s="7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0.5" customHeight="1">
      <c r="A189" s="2"/>
      <c r="B189" s="7"/>
      <c r="C189" s="7"/>
      <c r="D189" s="2"/>
      <c r="E189" s="2"/>
      <c r="F189" s="7"/>
      <c r="G189" s="7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0.5" customHeight="1">
      <c r="A190" s="2"/>
      <c r="B190" s="7"/>
      <c r="C190" s="7"/>
      <c r="D190" s="2"/>
      <c r="E190" s="2"/>
      <c r="F190" s="7"/>
      <c r="G190" s="7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0.5" customHeight="1">
      <c r="A191" s="2"/>
      <c r="B191" s="7"/>
      <c r="C191" s="7"/>
      <c r="D191" s="2"/>
      <c r="E191" s="2"/>
      <c r="F191" s="7"/>
      <c r="G191" s="7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0.5" customHeight="1">
      <c r="A192" s="2"/>
      <c r="B192" s="7"/>
      <c r="C192" s="7"/>
      <c r="D192" s="2"/>
      <c r="E192" s="2"/>
      <c r="F192" s="7"/>
      <c r="G192" s="7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0.5" customHeight="1">
      <c r="A193" s="2"/>
      <c r="B193" s="7"/>
      <c r="C193" s="7"/>
      <c r="D193" s="2"/>
      <c r="E193" s="2"/>
      <c r="F193" s="7"/>
      <c r="G193" s="7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0.5" customHeight="1">
      <c r="A194" s="2"/>
      <c r="B194" s="7"/>
      <c r="C194" s="7"/>
      <c r="D194" s="2"/>
      <c r="E194" s="2"/>
      <c r="F194" s="7"/>
      <c r="G194" s="7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0.5" customHeight="1">
      <c r="A195" s="2"/>
      <c r="B195" s="7"/>
      <c r="C195" s="7"/>
      <c r="D195" s="2"/>
      <c r="E195" s="2"/>
      <c r="F195" s="7"/>
      <c r="G195" s="7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0.5" customHeight="1">
      <c r="A196" s="2"/>
      <c r="B196" s="7"/>
      <c r="C196" s="7"/>
      <c r="D196" s="2"/>
      <c r="E196" s="2"/>
      <c r="F196" s="7"/>
      <c r="G196" s="7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0.5" customHeight="1">
      <c r="A197" s="2"/>
      <c r="B197" s="7"/>
      <c r="C197" s="7"/>
      <c r="D197" s="2"/>
      <c r="E197" s="2"/>
      <c r="F197" s="7"/>
      <c r="G197" s="7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0.5" customHeight="1">
      <c r="A198" s="2"/>
      <c r="B198" s="7"/>
      <c r="C198" s="7"/>
      <c r="D198" s="2"/>
      <c r="E198" s="2"/>
      <c r="F198" s="7"/>
      <c r="G198" s="7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0.5" customHeight="1">
      <c r="A199" s="2"/>
      <c r="B199" s="7"/>
      <c r="C199" s="7"/>
      <c r="D199" s="2"/>
      <c r="E199" s="2"/>
      <c r="F199" s="7"/>
      <c r="G199" s="7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0.5" customHeight="1">
      <c r="A200" s="2"/>
      <c r="B200" s="7"/>
      <c r="C200" s="7"/>
      <c r="D200" s="2"/>
      <c r="E200" s="2"/>
      <c r="F200" s="7"/>
      <c r="G200" s="7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0.5" customHeight="1">
      <c r="A201" s="2"/>
      <c r="B201" s="7"/>
      <c r="C201" s="7"/>
      <c r="D201" s="2"/>
      <c r="E201" s="2"/>
      <c r="F201" s="7"/>
      <c r="G201" s="7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0.5" customHeight="1">
      <c r="A202" s="2"/>
      <c r="B202" s="7"/>
      <c r="C202" s="7"/>
      <c r="D202" s="2"/>
      <c r="E202" s="2"/>
      <c r="F202" s="7"/>
      <c r="G202" s="7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0.5" customHeight="1">
      <c r="A203" s="2"/>
      <c r="B203" s="7"/>
      <c r="C203" s="7"/>
      <c r="D203" s="2"/>
      <c r="E203" s="2"/>
      <c r="F203" s="7"/>
      <c r="G203" s="7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0.5" customHeight="1">
      <c r="A204" s="2"/>
      <c r="B204" s="7"/>
      <c r="C204" s="7"/>
      <c r="D204" s="2"/>
      <c r="E204" s="2"/>
      <c r="F204" s="7"/>
      <c r="G204" s="7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0.5" customHeight="1">
      <c r="A205" s="2"/>
      <c r="B205" s="7"/>
      <c r="C205" s="7"/>
      <c r="D205" s="2"/>
      <c r="E205" s="2"/>
      <c r="F205" s="7"/>
      <c r="G205" s="7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0.5" customHeight="1">
      <c r="A206" s="2"/>
      <c r="B206" s="7"/>
      <c r="C206" s="7"/>
      <c r="D206" s="2"/>
      <c r="E206" s="2"/>
      <c r="F206" s="7"/>
      <c r="G206" s="7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0.5" customHeight="1">
      <c r="A207" s="2"/>
      <c r="B207" s="7"/>
      <c r="C207" s="7"/>
      <c r="D207" s="2"/>
      <c r="E207" s="2"/>
      <c r="F207" s="7"/>
      <c r="G207" s="7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0.5" customHeight="1">
      <c r="A208" s="2"/>
      <c r="B208" s="7"/>
      <c r="C208" s="7"/>
      <c r="D208" s="2"/>
      <c r="E208" s="2"/>
      <c r="F208" s="7"/>
      <c r="G208" s="7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0.5" customHeight="1">
      <c r="A209" s="2"/>
      <c r="B209" s="7"/>
      <c r="C209" s="7"/>
      <c r="D209" s="2"/>
      <c r="E209" s="2"/>
      <c r="F209" s="7"/>
      <c r="G209" s="7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0.5" customHeight="1">
      <c r="A210" s="2"/>
      <c r="B210" s="7"/>
      <c r="C210" s="7"/>
      <c r="D210" s="2"/>
      <c r="E210" s="2"/>
      <c r="F210" s="7"/>
      <c r="G210" s="7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0.5" customHeight="1">
      <c r="A211" s="2"/>
      <c r="B211" s="7"/>
      <c r="C211" s="7"/>
      <c r="D211" s="2"/>
      <c r="E211" s="2"/>
      <c r="F211" s="7"/>
      <c r="G211" s="7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0.5" customHeight="1">
      <c r="A212" s="2"/>
      <c r="B212" s="7"/>
      <c r="C212" s="7"/>
      <c r="D212" s="2"/>
      <c r="E212" s="2"/>
      <c r="F212" s="7"/>
      <c r="G212" s="7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0.5" customHeight="1">
      <c r="A213" s="2"/>
      <c r="B213" s="7"/>
      <c r="C213" s="7"/>
      <c r="D213" s="2"/>
      <c r="E213" s="2"/>
      <c r="F213" s="7"/>
      <c r="G213" s="7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0.5" customHeight="1">
      <c r="A214" s="2"/>
      <c r="B214" s="7"/>
      <c r="C214" s="7"/>
      <c r="D214" s="2"/>
      <c r="E214" s="2"/>
      <c r="F214" s="7"/>
      <c r="G214" s="7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0.5" customHeight="1">
      <c r="A215" s="2"/>
      <c r="B215" s="7"/>
      <c r="C215" s="7"/>
      <c r="D215" s="2"/>
      <c r="E215" s="2"/>
      <c r="F215" s="7"/>
      <c r="G215" s="7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0.5" customHeight="1">
      <c r="A216" s="2"/>
      <c r="B216" s="7"/>
      <c r="C216" s="7"/>
      <c r="D216" s="2"/>
      <c r="E216" s="2"/>
      <c r="F216" s="7"/>
      <c r="G216" s="7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0.5" customHeight="1">
      <c r="A217" s="2"/>
      <c r="B217" s="7"/>
      <c r="C217" s="7"/>
      <c r="D217" s="2"/>
      <c r="E217" s="2"/>
      <c r="F217" s="7"/>
      <c r="G217" s="7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rintOptions/>
  <pageMargins bottom="0.75" footer="0.0" header="0.0" left="0.7" right="0.7" top="0.75"/>
  <pageSetup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22.88"/>
    <col customWidth="1" min="2" max="2" width="11.75"/>
    <col customWidth="1" min="3" max="9" width="11.5"/>
    <col customWidth="1" min="10" max="26" width="10.0"/>
  </cols>
  <sheetData>
    <row r="1" ht="15.0" customHeight="1">
      <c r="A1" s="1" t="s">
        <v>0</v>
      </c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5.0" customHeight="1">
      <c r="A2" s="3" t="s">
        <v>1</v>
      </c>
      <c r="E2" s="4" t="s">
        <v>24</v>
      </c>
      <c r="G2" s="5" t="s">
        <v>3</v>
      </c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5.0" customHeight="1">
      <c r="A3" s="1" t="s">
        <v>4</v>
      </c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15.0" customHeight="1">
      <c r="A4" s="6" t="s">
        <v>5</v>
      </c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10.5" customHeight="1">
      <c r="A5" s="2"/>
      <c r="B5" s="7"/>
      <c r="C5" s="7"/>
      <c r="D5" s="2"/>
      <c r="E5" s="2"/>
      <c r="F5" s="7"/>
      <c r="G5" s="7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10.5" customHeight="1">
      <c r="A6" s="8" t="s">
        <v>6</v>
      </c>
      <c r="B6" s="9" t="s">
        <v>7</v>
      </c>
      <c r="C6" s="10"/>
      <c r="D6" s="10"/>
      <c r="E6" s="11"/>
      <c r="F6" s="12" t="s">
        <v>8</v>
      </c>
      <c r="G6" s="10"/>
      <c r="H6" s="10"/>
      <c r="I6" s="11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10.5" customHeight="1">
      <c r="A7" s="13"/>
      <c r="B7" s="14" t="s">
        <v>9</v>
      </c>
      <c r="C7" s="14" t="s">
        <v>10</v>
      </c>
      <c r="D7" s="15" t="s">
        <v>11</v>
      </c>
      <c r="E7" s="15" t="s">
        <v>12</v>
      </c>
      <c r="F7" s="16" t="s">
        <v>9</v>
      </c>
      <c r="G7" s="16" t="s">
        <v>10</v>
      </c>
      <c r="H7" s="17" t="s">
        <v>11</v>
      </c>
      <c r="I7" s="17" t="s">
        <v>12</v>
      </c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10.5" customHeight="1">
      <c r="A8" s="18" t="s">
        <v>13</v>
      </c>
      <c r="B8" s="19">
        <f>IFERROR(__xludf.DUMMYFUNCTION("+Hoja2!H8"),74.7)</f>
        <v>74.7</v>
      </c>
      <c r="C8" s="19"/>
      <c r="D8" s="21">
        <f>IFERROR(__xludf.DUMMYFUNCTION("+IFERROR((C8/B8),0)"),0.0)</f>
        <v>0</v>
      </c>
      <c r="E8" s="19"/>
      <c r="F8" s="19">
        <f>IFERROR(__xludf.DUMMYFUNCTION("+B8+JUN!F8"),481.3999999999999)</f>
        <v>481.4</v>
      </c>
      <c r="G8" s="19">
        <f>IFERROR(__xludf.DUMMYFUNCTION("+C8+JUN!G8"),40.0)</f>
        <v>40</v>
      </c>
      <c r="H8" s="21">
        <f>IFERROR(__xludf.DUMMYFUNCTION("+IFERROR((G8/F8),0)"),0.08309098462816786)</f>
        <v>0.08309098463</v>
      </c>
      <c r="I8" s="22">
        <f>E8+JUN!I8</f>
        <v>0</v>
      </c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10.5" customHeight="1">
      <c r="A9" s="18" t="s">
        <v>14</v>
      </c>
      <c r="B9" s="19">
        <f>IFERROR(__xludf.DUMMYFUNCTION("+Hoja2!H19"),22.5)</f>
        <v>22.5</v>
      </c>
      <c r="C9" s="19"/>
      <c r="D9" s="21">
        <f>IFERROR(__xludf.DUMMYFUNCTION("+IFERROR((C9/B9),0)"),0.0)</f>
        <v>0</v>
      </c>
      <c r="E9" s="19"/>
      <c r="F9" s="19">
        <f>IFERROR(__xludf.DUMMYFUNCTION("+B9+JUN!F9"),145.0)</f>
        <v>145</v>
      </c>
      <c r="G9" s="19">
        <f>IFERROR(__xludf.DUMMYFUNCTION("+C9+JUN!G9"),234.0)</f>
        <v>234</v>
      </c>
      <c r="H9" s="21">
        <f>IFERROR(__xludf.DUMMYFUNCTION("+IFERROR((G9/F9),0)"),1.6137931034482758)</f>
        <v>1.613793103</v>
      </c>
      <c r="I9" s="22">
        <f>E9+JUN!I9</f>
        <v>0</v>
      </c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10.5" customHeight="1">
      <c r="A10" s="23" t="s">
        <v>15</v>
      </c>
      <c r="B10" s="24">
        <f>IFERROR(__xludf.DUMMYFUNCTION("+B8-B9"),52.2)</f>
        <v>52.2</v>
      </c>
      <c r="C10" s="24">
        <f>IFERROR(__xludf.DUMMYFUNCTION("+C8-C9"),0.0)</f>
        <v>0</v>
      </c>
      <c r="D10" s="25">
        <f>IFERROR(__xludf.DUMMYFUNCTION("+IFERROR(C10/B10,0)"),0.0)</f>
        <v>0</v>
      </c>
      <c r="E10" s="24">
        <f>IFERROR(__xludf.DUMMYFUNCTION("+E8-E9"),0.0)</f>
        <v>0</v>
      </c>
      <c r="F10" s="24">
        <f>IFERROR(__xludf.DUMMYFUNCTION("+F8-F9"),336.3999999999999)</f>
        <v>336.4</v>
      </c>
      <c r="G10" s="24">
        <f>IFERROR(__xludf.DUMMYFUNCTION("+G8-G9"),-194.0)</f>
        <v>-194</v>
      </c>
      <c r="H10" s="25">
        <f>IFERROR(__xludf.DUMMYFUNCTION("+IFERROR(G10/F10,0)"),-0.5766944114149823)</f>
        <v>-0.5766944114</v>
      </c>
      <c r="I10" s="24">
        <f>IFERROR(__xludf.DUMMYFUNCTION("+I8-I9"),0.0)</f>
        <v>0</v>
      </c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10.5" customHeight="1">
      <c r="A11" s="26"/>
      <c r="B11" s="27"/>
      <c r="C11" s="27"/>
      <c r="D11" s="28"/>
      <c r="E11" s="27"/>
      <c r="F11" s="27"/>
      <c r="G11" s="27"/>
      <c r="H11" s="28"/>
      <c r="I11" s="28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10.5" customHeight="1">
      <c r="A12" s="2"/>
      <c r="B12" s="7"/>
      <c r="C12" s="7"/>
      <c r="D12" s="2"/>
      <c r="E12" s="7"/>
      <c r="F12" s="7"/>
      <c r="G12" s="7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10.5" customHeight="1">
      <c r="A13" s="23" t="s">
        <v>16</v>
      </c>
      <c r="B13" s="24">
        <f t="shared" ref="B13:C13" si="1">B10</f>
        <v>52.2</v>
      </c>
      <c r="C13" s="24">
        <f t="shared" si="1"/>
        <v>0</v>
      </c>
      <c r="D13" s="25">
        <f>IFERROR(__xludf.DUMMYFUNCTION("+IFERROR((C13/B13),0)"),0.0)</f>
        <v>0</v>
      </c>
      <c r="E13" s="24">
        <f t="shared" ref="E13:G13" si="2">E10</f>
        <v>0</v>
      </c>
      <c r="F13" s="24">
        <f t="shared" si="2"/>
        <v>336.4</v>
      </c>
      <c r="G13" s="24">
        <f t="shared" si="2"/>
        <v>-194</v>
      </c>
      <c r="H13" s="25">
        <f>IFERROR(__xludf.DUMMYFUNCTION("+IFERROR((G13/F13),0)"),-0.5766944114149823)</f>
        <v>-0.5766944114</v>
      </c>
      <c r="I13" s="24">
        <f>I10</f>
        <v>0</v>
      </c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10.5" customHeight="1">
      <c r="A14" s="2"/>
      <c r="B14" s="7"/>
      <c r="C14" s="7"/>
      <c r="D14" s="2"/>
      <c r="E14" s="2"/>
      <c r="F14" s="7"/>
      <c r="G14" s="7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10.5" customHeight="1">
      <c r="A15" s="23" t="s">
        <v>17</v>
      </c>
      <c r="B15" s="19">
        <f>IFERROR(__xludf.DUMMYFUNCTION("+Hoja2!H35"),315.0)</f>
        <v>315</v>
      </c>
      <c r="C15" s="19"/>
      <c r="D15" s="25">
        <f>IFERROR(__xludf.DUMMYFUNCTION("+IFERROR((C15/B15),0)"),0.0)</f>
        <v>0</v>
      </c>
      <c r="E15" s="19"/>
      <c r="F15" s="19">
        <f>IFERROR(__xludf.DUMMYFUNCTION("+B15+JUN!F15"),2030.0)</f>
        <v>2030</v>
      </c>
      <c r="G15" s="19">
        <f>IFERROR(__xludf.DUMMYFUNCTION("+C15+JUN!G15"),218.0)</f>
        <v>218</v>
      </c>
      <c r="H15" s="25">
        <f>IFERROR(__xludf.DUMMYFUNCTION("+IFERROR((G15/F15),0)"),0.10738916256157635)</f>
        <v>0.1073891626</v>
      </c>
      <c r="I15" s="30">
        <f>E15+JUN!I15</f>
        <v>0</v>
      </c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</row>
    <row r="16" ht="10.5" customHeight="1">
      <c r="A16" s="31"/>
      <c r="B16" s="32"/>
      <c r="C16" s="32"/>
      <c r="D16" s="31"/>
      <c r="E16" s="31"/>
      <c r="F16" s="7"/>
      <c r="G16" s="7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</row>
    <row r="17" ht="10.5" customHeight="1">
      <c r="A17" s="23" t="s">
        <v>18</v>
      </c>
      <c r="B17" s="19">
        <f>IFERROR(__xludf.DUMMYFUNCTION("+Hoja2!H36"),558.0)</f>
        <v>558</v>
      </c>
      <c r="C17" s="19"/>
      <c r="D17" s="25">
        <f>IFERROR(__xludf.DUMMYFUNCTION("+IFERROR((C17/B17),0)"),0.0)</f>
        <v>0</v>
      </c>
      <c r="E17" s="19"/>
      <c r="F17" s="19">
        <f>IFERROR(__xludf.DUMMYFUNCTION("+B17+JUN!F17"),3596.0)</f>
        <v>3596</v>
      </c>
      <c r="G17" s="19">
        <f>IFERROR(__xludf.DUMMYFUNCTION("+C17+JUN!G17"),1164.0)</f>
        <v>1164</v>
      </c>
      <c r="H17" s="25">
        <f>IFERROR(__xludf.DUMMYFUNCTION("+IFERROR((G17/F17),0)"),0.3236929922135706)</f>
        <v>0.3236929922</v>
      </c>
      <c r="I17" s="30">
        <f>E17+JUN!I17</f>
        <v>0</v>
      </c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</row>
    <row r="18" ht="10.5" customHeight="1">
      <c r="A18" s="2"/>
      <c r="B18" s="7"/>
      <c r="C18" s="7"/>
      <c r="D18" s="2"/>
      <c r="E18" s="2"/>
      <c r="F18" s="7"/>
      <c r="G18" s="7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10.5" customHeight="1">
      <c r="A19" s="2"/>
      <c r="B19" s="7"/>
      <c r="C19" s="7"/>
      <c r="D19" s="2"/>
      <c r="E19" s="2"/>
      <c r="F19" s="7"/>
      <c r="G19" s="7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10.5" customHeight="1">
      <c r="A20" s="2"/>
      <c r="B20" s="7"/>
      <c r="C20" s="7"/>
      <c r="D20" s="2"/>
      <c r="E20" s="2"/>
      <c r="F20" s="7"/>
      <c r="G20" s="7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0.5" customHeight="1">
      <c r="A21" s="2"/>
      <c r="B21" s="7"/>
      <c r="C21" s="7"/>
      <c r="D21" s="2"/>
      <c r="E21" s="2"/>
      <c r="F21" s="7"/>
      <c r="G21" s="7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0.5" customHeight="1">
      <c r="A22" s="2"/>
      <c r="B22" s="7"/>
      <c r="C22" s="7"/>
      <c r="D22" s="2"/>
      <c r="E22" s="2"/>
      <c r="F22" s="7"/>
      <c r="G22" s="7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0.5" customHeight="1">
      <c r="A23" s="2"/>
      <c r="B23" s="7"/>
      <c r="C23" s="7"/>
      <c r="D23" s="2"/>
      <c r="E23" s="2"/>
      <c r="F23" s="7"/>
      <c r="G23" s="7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0.5" customHeight="1">
      <c r="A24" s="2"/>
      <c r="B24" s="7"/>
      <c r="C24" s="7"/>
      <c r="D24" s="2"/>
      <c r="E24" s="2"/>
      <c r="F24" s="7"/>
      <c r="G24" s="7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0.5" customHeight="1">
      <c r="A25" s="2"/>
      <c r="B25" s="7"/>
      <c r="C25" s="7"/>
      <c r="D25" s="2"/>
      <c r="E25" s="2"/>
      <c r="F25" s="7"/>
      <c r="G25" s="7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0.5" customHeight="1">
      <c r="A26" s="2"/>
      <c r="B26" s="7"/>
      <c r="C26" s="7"/>
      <c r="D26" s="2"/>
      <c r="E26" s="2"/>
      <c r="F26" s="7"/>
      <c r="G26" s="7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0.5" customHeight="1">
      <c r="A27" s="2"/>
      <c r="B27" s="7"/>
      <c r="C27" s="7"/>
      <c r="D27" s="2"/>
      <c r="E27" s="2"/>
      <c r="F27" s="7"/>
      <c r="G27" s="7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0.5" customHeight="1">
      <c r="A28" s="2"/>
      <c r="B28" s="7"/>
      <c r="C28" s="7"/>
      <c r="D28" s="2"/>
      <c r="E28" s="2"/>
      <c r="F28" s="7"/>
      <c r="G28" s="7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0.5" customHeight="1">
      <c r="A29" s="2"/>
      <c r="B29" s="7"/>
      <c r="C29" s="7"/>
      <c r="D29" s="2"/>
      <c r="E29" s="2"/>
      <c r="F29" s="7"/>
      <c r="G29" s="7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0.5" customHeight="1">
      <c r="A30" s="2"/>
      <c r="B30" s="7"/>
      <c r="C30" s="7"/>
      <c r="D30" s="2"/>
      <c r="E30" s="2"/>
      <c r="F30" s="7"/>
      <c r="G30" s="7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0.5" customHeight="1">
      <c r="A31" s="2"/>
      <c r="B31" s="7"/>
      <c r="C31" s="7"/>
      <c r="D31" s="2"/>
      <c r="E31" s="2"/>
      <c r="F31" s="7"/>
      <c r="G31" s="7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0.5" customHeight="1">
      <c r="A32" s="2"/>
      <c r="B32" s="7"/>
      <c r="C32" s="7"/>
      <c r="D32" s="2"/>
      <c r="E32" s="2"/>
      <c r="F32" s="7"/>
      <c r="G32" s="7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0.5" customHeight="1">
      <c r="A33" s="2"/>
      <c r="B33" s="7"/>
      <c r="C33" s="7"/>
      <c r="D33" s="2"/>
      <c r="E33" s="2"/>
      <c r="F33" s="7"/>
      <c r="G33" s="7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0.5" customHeight="1">
      <c r="A34" s="2"/>
      <c r="B34" s="7"/>
      <c r="C34" s="7"/>
      <c r="D34" s="2"/>
      <c r="E34" s="2"/>
      <c r="F34" s="7"/>
      <c r="G34" s="7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0.5" customHeight="1">
      <c r="A35" s="2"/>
      <c r="B35" s="7"/>
      <c r="C35" s="7"/>
      <c r="D35" s="2"/>
      <c r="E35" s="2"/>
      <c r="F35" s="7"/>
      <c r="G35" s="7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0.5" customHeight="1">
      <c r="A36" s="2"/>
      <c r="B36" s="7"/>
      <c r="C36" s="7"/>
      <c r="D36" s="2"/>
      <c r="E36" s="2"/>
      <c r="F36" s="7"/>
      <c r="G36" s="7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0.5" customHeight="1">
      <c r="A37" s="2"/>
      <c r="B37" s="7"/>
      <c r="C37" s="7"/>
      <c r="D37" s="2"/>
      <c r="E37" s="2"/>
      <c r="F37" s="7"/>
      <c r="G37" s="7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0.5" customHeight="1">
      <c r="A38" s="2"/>
      <c r="B38" s="7"/>
      <c r="C38" s="7"/>
      <c r="D38" s="2"/>
      <c r="E38" s="2"/>
      <c r="F38" s="7"/>
      <c r="G38" s="7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0.5" customHeight="1">
      <c r="A39" s="2"/>
      <c r="B39" s="7"/>
      <c r="C39" s="7"/>
      <c r="D39" s="2"/>
      <c r="E39" s="2"/>
      <c r="F39" s="7"/>
      <c r="G39" s="7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0.5" customHeight="1">
      <c r="A40" s="2"/>
      <c r="B40" s="7"/>
      <c r="C40" s="7"/>
      <c r="D40" s="2"/>
      <c r="E40" s="2"/>
      <c r="F40" s="7"/>
      <c r="G40" s="7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0.5" customHeight="1">
      <c r="A41" s="2"/>
      <c r="B41" s="7"/>
      <c r="C41" s="7"/>
      <c r="D41" s="2"/>
      <c r="E41" s="2"/>
      <c r="F41" s="7"/>
      <c r="G41" s="7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0.5" customHeight="1">
      <c r="A42" s="2"/>
      <c r="B42" s="7"/>
      <c r="C42" s="7"/>
      <c r="D42" s="2"/>
      <c r="E42" s="2"/>
      <c r="F42" s="7"/>
      <c r="G42" s="7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0.5" customHeight="1">
      <c r="A43" s="2"/>
      <c r="B43" s="7"/>
      <c r="C43" s="7"/>
      <c r="D43" s="2"/>
      <c r="E43" s="2"/>
      <c r="F43" s="7"/>
      <c r="G43" s="7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0.5" customHeight="1">
      <c r="A44" s="2"/>
      <c r="B44" s="7"/>
      <c r="C44" s="7"/>
      <c r="D44" s="2"/>
      <c r="E44" s="2"/>
      <c r="F44" s="7"/>
      <c r="G44" s="7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0.5" customHeight="1">
      <c r="A45" s="2"/>
      <c r="B45" s="7"/>
      <c r="C45" s="7"/>
      <c r="D45" s="2"/>
      <c r="E45" s="2"/>
      <c r="F45" s="7"/>
      <c r="G45" s="7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0.5" customHeight="1">
      <c r="A46" s="2"/>
      <c r="B46" s="7"/>
      <c r="C46" s="7"/>
      <c r="D46" s="2"/>
      <c r="E46" s="2"/>
      <c r="F46" s="7"/>
      <c r="G46" s="7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0.5" customHeight="1">
      <c r="A47" s="2"/>
      <c r="B47" s="7"/>
      <c r="C47" s="7"/>
      <c r="D47" s="2"/>
      <c r="E47" s="2"/>
      <c r="F47" s="7"/>
      <c r="G47" s="7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0.5" customHeight="1">
      <c r="A48" s="2"/>
      <c r="B48" s="7"/>
      <c r="C48" s="7"/>
      <c r="D48" s="2"/>
      <c r="E48" s="2"/>
      <c r="F48" s="7"/>
      <c r="G48" s="7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0.5" customHeight="1">
      <c r="A49" s="2"/>
      <c r="B49" s="7"/>
      <c r="C49" s="7"/>
      <c r="D49" s="2"/>
      <c r="E49" s="2"/>
      <c r="F49" s="7"/>
      <c r="G49" s="7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0.5" customHeight="1">
      <c r="A50" s="2"/>
      <c r="B50" s="7"/>
      <c r="C50" s="7"/>
      <c r="D50" s="2"/>
      <c r="E50" s="2"/>
      <c r="F50" s="7"/>
      <c r="G50" s="7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0.5" customHeight="1">
      <c r="A51" s="2"/>
      <c r="B51" s="7"/>
      <c r="C51" s="7"/>
      <c r="D51" s="2"/>
      <c r="E51" s="2"/>
      <c r="F51" s="7"/>
      <c r="G51" s="7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0.5" customHeight="1">
      <c r="A52" s="2"/>
      <c r="B52" s="7"/>
      <c r="C52" s="7"/>
      <c r="D52" s="2"/>
      <c r="E52" s="2"/>
      <c r="F52" s="7"/>
      <c r="G52" s="7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0.5" customHeight="1">
      <c r="A53" s="2"/>
      <c r="B53" s="7"/>
      <c r="C53" s="7"/>
      <c r="D53" s="2"/>
      <c r="E53" s="2"/>
      <c r="F53" s="7"/>
      <c r="G53" s="7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0.5" customHeight="1">
      <c r="A54" s="2"/>
      <c r="B54" s="7"/>
      <c r="C54" s="7"/>
      <c r="D54" s="2"/>
      <c r="E54" s="2"/>
      <c r="F54" s="7"/>
      <c r="G54" s="7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0.5" customHeight="1">
      <c r="A55" s="2"/>
      <c r="B55" s="7"/>
      <c r="C55" s="7"/>
      <c r="D55" s="2"/>
      <c r="E55" s="2"/>
      <c r="F55" s="7"/>
      <c r="G55" s="7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0.5" customHeight="1">
      <c r="A56" s="2"/>
      <c r="B56" s="7"/>
      <c r="C56" s="7"/>
      <c r="D56" s="2"/>
      <c r="E56" s="2"/>
      <c r="F56" s="7"/>
      <c r="G56" s="7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0.5" customHeight="1">
      <c r="A57" s="2"/>
      <c r="B57" s="7"/>
      <c r="C57" s="7"/>
      <c r="D57" s="2"/>
      <c r="E57" s="2"/>
      <c r="F57" s="7"/>
      <c r="G57" s="7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0.5" customHeight="1">
      <c r="A58" s="2"/>
      <c r="B58" s="7"/>
      <c r="C58" s="7"/>
      <c r="D58" s="2"/>
      <c r="E58" s="2"/>
      <c r="F58" s="7"/>
      <c r="G58" s="7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0.5" customHeight="1">
      <c r="A59" s="2"/>
      <c r="B59" s="7"/>
      <c r="C59" s="7"/>
      <c r="D59" s="2"/>
      <c r="E59" s="2"/>
      <c r="F59" s="7"/>
      <c r="G59" s="7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0.5" customHeight="1">
      <c r="A60" s="2"/>
      <c r="B60" s="7"/>
      <c r="C60" s="7"/>
      <c r="D60" s="2"/>
      <c r="E60" s="2"/>
      <c r="F60" s="7"/>
      <c r="G60" s="7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0.5" customHeight="1">
      <c r="A61" s="2"/>
      <c r="B61" s="7"/>
      <c r="C61" s="7"/>
      <c r="D61" s="2"/>
      <c r="E61" s="2"/>
      <c r="F61" s="7"/>
      <c r="G61" s="7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0.5" customHeight="1">
      <c r="A62" s="2"/>
      <c r="B62" s="7"/>
      <c r="C62" s="7"/>
      <c r="D62" s="2"/>
      <c r="E62" s="2"/>
      <c r="F62" s="7"/>
      <c r="G62" s="7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0.5" customHeight="1">
      <c r="A63" s="2"/>
      <c r="B63" s="7"/>
      <c r="C63" s="7"/>
      <c r="D63" s="2"/>
      <c r="E63" s="2"/>
      <c r="F63" s="7"/>
      <c r="G63" s="7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0.5" customHeight="1">
      <c r="A64" s="2"/>
      <c r="B64" s="7"/>
      <c r="C64" s="7"/>
      <c r="D64" s="2"/>
      <c r="E64" s="2"/>
      <c r="F64" s="7"/>
      <c r="G64" s="7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0.5" customHeight="1">
      <c r="A65" s="2"/>
      <c r="B65" s="7"/>
      <c r="C65" s="7"/>
      <c r="D65" s="2"/>
      <c r="E65" s="2"/>
      <c r="F65" s="7"/>
      <c r="G65" s="7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0.5" customHeight="1">
      <c r="A66" s="2"/>
      <c r="B66" s="7"/>
      <c r="C66" s="7"/>
      <c r="D66" s="2"/>
      <c r="E66" s="2"/>
      <c r="F66" s="7"/>
      <c r="G66" s="7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0.5" customHeight="1">
      <c r="A67" s="2"/>
      <c r="B67" s="7"/>
      <c r="C67" s="7"/>
      <c r="D67" s="2"/>
      <c r="E67" s="2"/>
      <c r="F67" s="7"/>
      <c r="G67" s="7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0.5" customHeight="1">
      <c r="A68" s="2"/>
      <c r="B68" s="7"/>
      <c r="C68" s="7"/>
      <c r="D68" s="2"/>
      <c r="E68" s="2"/>
      <c r="F68" s="7"/>
      <c r="G68" s="7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0.5" customHeight="1">
      <c r="A69" s="2"/>
      <c r="B69" s="7"/>
      <c r="C69" s="7"/>
      <c r="D69" s="2"/>
      <c r="E69" s="2"/>
      <c r="F69" s="7"/>
      <c r="G69" s="7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0.5" customHeight="1">
      <c r="A70" s="2"/>
      <c r="B70" s="7"/>
      <c r="C70" s="7"/>
      <c r="D70" s="2"/>
      <c r="E70" s="2"/>
      <c r="F70" s="7"/>
      <c r="G70" s="7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0.5" customHeight="1">
      <c r="A71" s="2"/>
      <c r="B71" s="7"/>
      <c r="C71" s="7"/>
      <c r="D71" s="2"/>
      <c r="E71" s="2"/>
      <c r="F71" s="7"/>
      <c r="G71" s="7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0.5" customHeight="1">
      <c r="A72" s="2"/>
      <c r="B72" s="7"/>
      <c r="C72" s="7"/>
      <c r="D72" s="2"/>
      <c r="E72" s="2"/>
      <c r="F72" s="7"/>
      <c r="G72" s="7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0.5" customHeight="1">
      <c r="A73" s="2"/>
      <c r="B73" s="7"/>
      <c r="C73" s="7"/>
      <c r="D73" s="2"/>
      <c r="E73" s="2"/>
      <c r="F73" s="7"/>
      <c r="G73" s="7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0.5" customHeight="1">
      <c r="A74" s="2"/>
      <c r="B74" s="7"/>
      <c r="C74" s="7"/>
      <c r="D74" s="2"/>
      <c r="E74" s="2"/>
      <c r="F74" s="7"/>
      <c r="G74" s="7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0.5" customHeight="1">
      <c r="A75" s="2"/>
      <c r="B75" s="7"/>
      <c r="C75" s="7"/>
      <c r="D75" s="2"/>
      <c r="E75" s="2"/>
      <c r="F75" s="7"/>
      <c r="G75" s="7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0.5" customHeight="1">
      <c r="A76" s="2"/>
      <c r="B76" s="7"/>
      <c r="C76" s="7"/>
      <c r="D76" s="2"/>
      <c r="E76" s="2"/>
      <c r="F76" s="7"/>
      <c r="G76" s="7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0.5" customHeight="1">
      <c r="A77" s="2"/>
      <c r="B77" s="7"/>
      <c r="C77" s="7"/>
      <c r="D77" s="2"/>
      <c r="E77" s="2"/>
      <c r="F77" s="7"/>
      <c r="G77" s="7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0.5" customHeight="1">
      <c r="A78" s="2"/>
      <c r="B78" s="7"/>
      <c r="C78" s="7"/>
      <c r="D78" s="2"/>
      <c r="E78" s="2"/>
      <c r="F78" s="7"/>
      <c r="G78" s="7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0.5" customHeight="1">
      <c r="A79" s="2"/>
      <c r="B79" s="7"/>
      <c r="C79" s="7"/>
      <c r="D79" s="2"/>
      <c r="E79" s="2"/>
      <c r="F79" s="7"/>
      <c r="G79" s="7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0.5" customHeight="1">
      <c r="A80" s="2"/>
      <c r="B80" s="7"/>
      <c r="C80" s="7"/>
      <c r="D80" s="2"/>
      <c r="E80" s="2"/>
      <c r="F80" s="7"/>
      <c r="G80" s="7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0.5" customHeight="1">
      <c r="A81" s="2"/>
      <c r="B81" s="7"/>
      <c r="C81" s="7"/>
      <c r="D81" s="2"/>
      <c r="E81" s="2"/>
      <c r="F81" s="7"/>
      <c r="G81" s="7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0.5" customHeight="1">
      <c r="A82" s="2"/>
      <c r="B82" s="7"/>
      <c r="C82" s="7"/>
      <c r="D82" s="2"/>
      <c r="E82" s="2"/>
      <c r="F82" s="7"/>
      <c r="G82" s="7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0.5" customHeight="1">
      <c r="A83" s="2"/>
      <c r="B83" s="7"/>
      <c r="C83" s="7"/>
      <c r="D83" s="2"/>
      <c r="E83" s="2"/>
      <c r="F83" s="7"/>
      <c r="G83" s="7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0.5" customHeight="1">
      <c r="A84" s="2"/>
      <c r="B84" s="7"/>
      <c r="C84" s="7"/>
      <c r="D84" s="2"/>
      <c r="E84" s="2"/>
      <c r="F84" s="7"/>
      <c r="G84" s="7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0.5" customHeight="1">
      <c r="A85" s="2"/>
      <c r="B85" s="7"/>
      <c r="C85" s="7"/>
      <c r="D85" s="2"/>
      <c r="E85" s="2"/>
      <c r="F85" s="7"/>
      <c r="G85" s="7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0.5" customHeight="1">
      <c r="A86" s="2"/>
      <c r="B86" s="7"/>
      <c r="C86" s="7"/>
      <c r="D86" s="2"/>
      <c r="E86" s="2"/>
      <c r="F86" s="7"/>
      <c r="G86" s="7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0.5" customHeight="1">
      <c r="A87" s="2"/>
      <c r="B87" s="7"/>
      <c r="C87" s="7"/>
      <c r="D87" s="2"/>
      <c r="E87" s="2"/>
      <c r="F87" s="7"/>
      <c r="G87" s="7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0.5" customHeight="1">
      <c r="A88" s="2"/>
      <c r="B88" s="7"/>
      <c r="C88" s="7"/>
      <c r="D88" s="2"/>
      <c r="E88" s="2"/>
      <c r="F88" s="7"/>
      <c r="G88" s="7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0.5" customHeight="1">
      <c r="A89" s="2"/>
      <c r="B89" s="7"/>
      <c r="C89" s="7"/>
      <c r="D89" s="2"/>
      <c r="E89" s="2"/>
      <c r="F89" s="7"/>
      <c r="G89" s="7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0.5" customHeight="1">
      <c r="A90" s="2"/>
      <c r="B90" s="7"/>
      <c r="C90" s="7"/>
      <c r="D90" s="2"/>
      <c r="E90" s="2"/>
      <c r="F90" s="7"/>
      <c r="G90" s="7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0.5" customHeight="1">
      <c r="A91" s="2"/>
      <c r="B91" s="7"/>
      <c r="C91" s="7"/>
      <c r="D91" s="2"/>
      <c r="E91" s="2"/>
      <c r="F91" s="7"/>
      <c r="G91" s="7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0.5" customHeight="1">
      <c r="A92" s="2"/>
      <c r="B92" s="7"/>
      <c r="C92" s="7"/>
      <c r="D92" s="2"/>
      <c r="E92" s="2"/>
      <c r="F92" s="7"/>
      <c r="G92" s="7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0.5" customHeight="1">
      <c r="A93" s="2"/>
      <c r="B93" s="7"/>
      <c r="C93" s="7"/>
      <c r="D93" s="2"/>
      <c r="E93" s="2"/>
      <c r="F93" s="7"/>
      <c r="G93" s="7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0.5" customHeight="1">
      <c r="A94" s="2"/>
      <c r="B94" s="7"/>
      <c r="C94" s="7"/>
      <c r="D94" s="2"/>
      <c r="E94" s="2"/>
      <c r="F94" s="7"/>
      <c r="G94" s="7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0.5" customHeight="1">
      <c r="A95" s="2"/>
      <c r="B95" s="7"/>
      <c r="C95" s="7"/>
      <c r="D95" s="2"/>
      <c r="E95" s="2"/>
      <c r="F95" s="7"/>
      <c r="G95" s="7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0.5" customHeight="1">
      <c r="A96" s="2"/>
      <c r="B96" s="7"/>
      <c r="C96" s="7"/>
      <c r="D96" s="2"/>
      <c r="E96" s="2"/>
      <c r="F96" s="7"/>
      <c r="G96" s="7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0.5" customHeight="1">
      <c r="A97" s="2"/>
      <c r="B97" s="7"/>
      <c r="C97" s="7"/>
      <c r="D97" s="2"/>
      <c r="E97" s="2"/>
      <c r="F97" s="7"/>
      <c r="G97" s="7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0.5" customHeight="1">
      <c r="A98" s="2"/>
      <c r="B98" s="7"/>
      <c r="C98" s="7"/>
      <c r="D98" s="2"/>
      <c r="E98" s="2"/>
      <c r="F98" s="7"/>
      <c r="G98" s="7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0.5" customHeight="1">
      <c r="A99" s="2"/>
      <c r="B99" s="7"/>
      <c r="C99" s="7"/>
      <c r="D99" s="2"/>
      <c r="E99" s="2"/>
      <c r="F99" s="7"/>
      <c r="G99" s="7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0.5" customHeight="1">
      <c r="A100" s="2"/>
      <c r="B100" s="7"/>
      <c r="C100" s="7"/>
      <c r="D100" s="2"/>
      <c r="E100" s="2"/>
      <c r="F100" s="7"/>
      <c r="G100" s="7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0.5" customHeight="1">
      <c r="A101" s="2"/>
      <c r="B101" s="7"/>
      <c r="C101" s="7"/>
      <c r="D101" s="2"/>
      <c r="E101" s="2"/>
      <c r="F101" s="7"/>
      <c r="G101" s="7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0.5" customHeight="1">
      <c r="A102" s="2"/>
      <c r="B102" s="7"/>
      <c r="C102" s="7"/>
      <c r="D102" s="2"/>
      <c r="E102" s="2"/>
      <c r="F102" s="7"/>
      <c r="G102" s="7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0.5" customHeight="1">
      <c r="A103" s="2"/>
      <c r="B103" s="7"/>
      <c r="C103" s="7"/>
      <c r="D103" s="2"/>
      <c r="E103" s="2"/>
      <c r="F103" s="7"/>
      <c r="G103" s="7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0.5" customHeight="1">
      <c r="A104" s="2"/>
      <c r="B104" s="7"/>
      <c r="C104" s="7"/>
      <c r="D104" s="2"/>
      <c r="E104" s="2"/>
      <c r="F104" s="7"/>
      <c r="G104" s="7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0.5" customHeight="1">
      <c r="A105" s="2"/>
      <c r="B105" s="7"/>
      <c r="C105" s="7"/>
      <c r="D105" s="2"/>
      <c r="E105" s="2"/>
      <c r="F105" s="7"/>
      <c r="G105" s="7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0.5" customHeight="1">
      <c r="A106" s="2"/>
      <c r="B106" s="7"/>
      <c r="C106" s="7"/>
      <c r="D106" s="2"/>
      <c r="E106" s="2"/>
      <c r="F106" s="7"/>
      <c r="G106" s="7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0.5" customHeight="1">
      <c r="A107" s="2"/>
      <c r="B107" s="7"/>
      <c r="C107" s="7"/>
      <c r="D107" s="2"/>
      <c r="E107" s="2"/>
      <c r="F107" s="7"/>
      <c r="G107" s="7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0.5" customHeight="1">
      <c r="A108" s="2"/>
      <c r="B108" s="7"/>
      <c r="C108" s="7"/>
      <c r="D108" s="2"/>
      <c r="E108" s="2"/>
      <c r="F108" s="7"/>
      <c r="G108" s="7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0.5" customHeight="1">
      <c r="A109" s="2"/>
      <c r="B109" s="7"/>
      <c r="C109" s="7"/>
      <c r="D109" s="2"/>
      <c r="E109" s="2"/>
      <c r="F109" s="7"/>
      <c r="G109" s="7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0.5" customHeight="1">
      <c r="A110" s="2"/>
      <c r="B110" s="7"/>
      <c r="C110" s="7"/>
      <c r="D110" s="2"/>
      <c r="E110" s="2"/>
      <c r="F110" s="7"/>
      <c r="G110" s="7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0.5" customHeight="1">
      <c r="A111" s="2"/>
      <c r="B111" s="7"/>
      <c r="C111" s="7"/>
      <c r="D111" s="2"/>
      <c r="E111" s="2"/>
      <c r="F111" s="7"/>
      <c r="G111" s="7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0.5" customHeight="1">
      <c r="A112" s="2"/>
      <c r="B112" s="7"/>
      <c r="C112" s="7"/>
      <c r="D112" s="2"/>
      <c r="E112" s="2"/>
      <c r="F112" s="7"/>
      <c r="G112" s="7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0.5" customHeight="1">
      <c r="A113" s="2"/>
      <c r="B113" s="7"/>
      <c r="C113" s="7"/>
      <c r="D113" s="2"/>
      <c r="E113" s="2"/>
      <c r="F113" s="7"/>
      <c r="G113" s="7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0.5" customHeight="1">
      <c r="A114" s="2"/>
      <c r="B114" s="7"/>
      <c r="C114" s="7"/>
      <c r="D114" s="2"/>
      <c r="E114" s="2"/>
      <c r="F114" s="7"/>
      <c r="G114" s="7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0.5" customHeight="1">
      <c r="A115" s="2"/>
      <c r="B115" s="7"/>
      <c r="C115" s="7"/>
      <c r="D115" s="2"/>
      <c r="E115" s="2"/>
      <c r="F115" s="7"/>
      <c r="G115" s="7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0.5" customHeight="1">
      <c r="A116" s="2"/>
      <c r="B116" s="7"/>
      <c r="C116" s="7"/>
      <c r="D116" s="2"/>
      <c r="E116" s="2"/>
      <c r="F116" s="7"/>
      <c r="G116" s="7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0.5" customHeight="1">
      <c r="A117" s="2"/>
      <c r="B117" s="7"/>
      <c r="C117" s="7"/>
      <c r="D117" s="2"/>
      <c r="E117" s="2"/>
      <c r="F117" s="7"/>
      <c r="G117" s="7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0.5" customHeight="1">
      <c r="A118" s="2"/>
      <c r="B118" s="7"/>
      <c r="C118" s="7"/>
      <c r="D118" s="2"/>
      <c r="E118" s="2"/>
      <c r="F118" s="7"/>
      <c r="G118" s="7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0.5" customHeight="1">
      <c r="A119" s="2"/>
      <c r="B119" s="7"/>
      <c r="C119" s="7"/>
      <c r="D119" s="2"/>
      <c r="E119" s="2"/>
      <c r="F119" s="7"/>
      <c r="G119" s="7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0.5" customHeight="1">
      <c r="A120" s="2"/>
      <c r="B120" s="7"/>
      <c r="C120" s="7"/>
      <c r="D120" s="2"/>
      <c r="E120" s="2"/>
      <c r="F120" s="7"/>
      <c r="G120" s="7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0.5" customHeight="1">
      <c r="A121" s="2"/>
      <c r="B121" s="7"/>
      <c r="C121" s="7"/>
      <c r="D121" s="2"/>
      <c r="E121" s="2"/>
      <c r="F121" s="7"/>
      <c r="G121" s="7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0.5" customHeight="1">
      <c r="A122" s="2"/>
      <c r="B122" s="7"/>
      <c r="C122" s="7"/>
      <c r="D122" s="2"/>
      <c r="E122" s="2"/>
      <c r="F122" s="7"/>
      <c r="G122" s="7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0.5" customHeight="1">
      <c r="A123" s="2"/>
      <c r="B123" s="7"/>
      <c r="C123" s="7"/>
      <c r="D123" s="2"/>
      <c r="E123" s="2"/>
      <c r="F123" s="7"/>
      <c r="G123" s="7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0.5" customHeight="1">
      <c r="A124" s="2"/>
      <c r="B124" s="7"/>
      <c r="C124" s="7"/>
      <c r="D124" s="2"/>
      <c r="E124" s="2"/>
      <c r="F124" s="7"/>
      <c r="G124" s="7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0.5" customHeight="1">
      <c r="A125" s="2"/>
      <c r="B125" s="7"/>
      <c r="C125" s="7"/>
      <c r="D125" s="2"/>
      <c r="E125" s="2"/>
      <c r="F125" s="7"/>
      <c r="G125" s="7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0.5" customHeight="1">
      <c r="A126" s="2"/>
      <c r="B126" s="7"/>
      <c r="C126" s="7"/>
      <c r="D126" s="2"/>
      <c r="E126" s="2"/>
      <c r="F126" s="7"/>
      <c r="G126" s="7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0.5" customHeight="1">
      <c r="A127" s="2"/>
      <c r="B127" s="7"/>
      <c r="C127" s="7"/>
      <c r="D127" s="2"/>
      <c r="E127" s="2"/>
      <c r="F127" s="7"/>
      <c r="G127" s="7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0.5" customHeight="1">
      <c r="A128" s="2"/>
      <c r="B128" s="7"/>
      <c r="C128" s="7"/>
      <c r="D128" s="2"/>
      <c r="E128" s="2"/>
      <c r="F128" s="7"/>
      <c r="G128" s="7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0.5" customHeight="1">
      <c r="A129" s="2"/>
      <c r="B129" s="7"/>
      <c r="C129" s="7"/>
      <c r="D129" s="2"/>
      <c r="E129" s="2"/>
      <c r="F129" s="7"/>
      <c r="G129" s="7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0.5" customHeight="1">
      <c r="A130" s="2"/>
      <c r="B130" s="7"/>
      <c r="C130" s="7"/>
      <c r="D130" s="2"/>
      <c r="E130" s="2"/>
      <c r="F130" s="7"/>
      <c r="G130" s="7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0.5" customHeight="1">
      <c r="A131" s="2"/>
      <c r="B131" s="7"/>
      <c r="C131" s="7"/>
      <c r="D131" s="2"/>
      <c r="E131" s="2"/>
      <c r="F131" s="7"/>
      <c r="G131" s="7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0.5" customHeight="1">
      <c r="A132" s="2"/>
      <c r="B132" s="7"/>
      <c r="C132" s="7"/>
      <c r="D132" s="2"/>
      <c r="E132" s="2"/>
      <c r="F132" s="7"/>
      <c r="G132" s="7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0.5" customHeight="1">
      <c r="A133" s="2"/>
      <c r="B133" s="7"/>
      <c r="C133" s="7"/>
      <c r="D133" s="2"/>
      <c r="E133" s="2"/>
      <c r="F133" s="7"/>
      <c r="G133" s="7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0.5" customHeight="1">
      <c r="A134" s="2"/>
      <c r="B134" s="7"/>
      <c r="C134" s="7"/>
      <c r="D134" s="2"/>
      <c r="E134" s="2"/>
      <c r="F134" s="7"/>
      <c r="G134" s="7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0.5" customHeight="1">
      <c r="A135" s="2"/>
      <c r="B135" s="7"/>
      <c r="C135" s="7"/>
      <c r="D135" s="2"/>
      <c r="E135" s="2"/>
      <c r="F135" s="7"/>
      <c r="G135" s="7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0.5" customHeight="1">
      <c r="A136" s="2"/>
      <c r="B136" s="7"/>
      <c r="C136" s="7"/>
      <c r="D136" s="2"/>
      <c r="E136" s="2"/>
      <c r="F136" s="7"/>
      <c r="G136" s="7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0.5" customHeight="1">
      <c r="A137" s="2"/>
      <c r="B137" s="7"/>
      <c r="C137" s="7"/>
      <c r="D137" s="2"/>
      <c r="E137" s="2"/>
      <c r="F137" s="7"/>
      <c r="G137" s="7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0.5" customHeight="1">
      <c r="A138" s="2"/>
      <c r="B138" s="7"/>
      <c r="C138" s="7"/>
      <c r="D138" s="2"/>
      <c r="E138" s="2"/>
      <c r="F138" s="7"/>
      <c r="G138" s="7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0.5" customHeight="1">
      <c r="A139" s="2"/>
      <c r="B139" s="7"/>
      <c r="C139" s="7"/>
      <c r="D139" s="2"/>
      <c r="E139" s="2"/>
      <c r="F139" s="7"/>
      <c r="G139" s="7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0.5" customHeight="1">
      <c r="A140" s="2"/>
      <c r="B140" s="7"/>
      <c r="C140" s="7"/>
      <c r="D140" s="2"/>
      <c r="E140" s="2"/>
      <c r="F140" s="7"/>
      <c r="G140" s="7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0.5" customHeight="1">
      <c r="A141" s="2"/>
      <c r="B141" s="7"/>
      <c r="C141" s="7"/>
      <c r="D141" s="2"/>
      <c r="E141" s="2"/>
      <c r="F141" s="7"/>
      <c r="G141" s="7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0.5" customHeight="1">
      <c r="A142" s="2"/>
      <c r="B142" s="7"/>
      <c r="C142" s="7"/>
      <c r="D142" s="2"/>
      <c r="E142" s="2"/>
      <c r="F142" s="7"/>
      <c r="G142" s="7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0.5" customHeight="1">
      <c r="A143" s="2"/>
      <c r="B143" s="7"/>
      <c r="C143" s="7"/>
      <c r="D143" s="2"/>
      <c r="E143" s="2"/>
      <c r="F143" s="7"/>
      <c r="G143" s="7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0.5" customHeight="1">
      <c r="A144" s="2"/>
      <c r="B144" s="7"/>
      <c r="C144" s="7"/>
      <c r="D144" s="2"/>
      <c r="E144" s="2"/>
      <c r="F144" s="7"/>
      <c r="G144" s="7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0.5" customHeight="1">
      <c r="A145" s="2"/>
      <c r="B145" s="7"/>
      <c r="C145" s="7"/>
      <c r="D145" s="2"/>
      <c r="E145" s="2"/>
      <c r="F145" s="7"/>
      <c r="G145" s="7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0.5" customHeight="1">
      <c r="A146" s="2"/>
      <c r="B146" s="7"/>
      <c r="C146" s="7"/>
      <c r="D146" s="2"/>
      <c r="E146" s="2"/>
      <c r="F146" s="7"/>
      <c r="G146" s="7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0.5" customHeight="1">
      <c r="A147" s="2"/>
      <c r="B147" s="7"/>
      <c r="C147" s="7"/>
      <c r="D147" s="2"/>
      <c r="E147" s="2"/>
      <c r="F147" s="7"/>
      <c r="G147" s="7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0.5" customHeight="1">
      <c r="A148" s="2"/>
      <c r="B148" s="7"/>
      <c r="C148" s="7"/>
      <c r="D148" s="2"/>
      <c r="E148" s="2"/>
      <c r="F148" s="7"/>
      <c r="G148" s="7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0.5" customHeight="1">
      <c r="A149" s="2"/>
      <c r="B149" s="7"/>
      <c r="C149" s="7"/>
      <c r="D149" s="2"/>
      <c r="E149" s="2"/>
      <c r="F149" s="7"/>
      <c r="G149" s="7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0.5" customHeight="1">
      <c r="A150" s="2"/>
      <c r="B150" s="7"/>
      <c r="C150" s="7"/>
      <c r="D150" s="2"/>
      <c r="E150" s="2"/>
      <c r="F150" s="7"/>
      <c r="G150" s="7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0.5" customHeight="1">
      <c r="A151" s="2"/>
      <c r="B151" s="7"/>
      <c r="C151" s="7"/>
      <c r="D151" s="2"/>
      <c r="E151" s="2"/>
      <c r="F151" s="7"/>
      <c r="G151" s="7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0.5" customHeight="1">
      <c r="A152" s="2"/>
      <c r="B152" s="7"/>
      <c r="C152" s="7"/>
      <c r="D152" s="2"/>
      <c r="E152" s="2"/>
      <c r="F152" s="7"/>
      <c r="G152" s="7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0.5" customHeight="1">
      <c r="A153" s="2"/>
      <c r="B153" s="7"/>
      <c r="C153" s="7"/>
      <c r="D153" s="2"/>
      <c r="E153" s="2"/>
      <c r="F153" s="7"/>
      <c r="G153" s="7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0.5" customHeight="1">
      <c r="A154" s="2"/>
      <c r="B154" s="7"/>
      <c r="C154" s="7"/>
      <c r="D154" s="2"/>
      <c r="E154" s="2"/>
      <c r="F154" s="7"/>
      <c r="G154" s="7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0.5" customHeight="1">
      <c r="A155" s="2"/>
      <c r="B155" s="7"/>
      <c r="C155" s="7"/>
      <c r="D155" s="2"/>
      <c r="E155" s="2"/>
      <c r="F155" s="7"/>
      <c r="G155" s="7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0.5" customHeight="1">
      <c r="A156" s="2"/>
      <c r="B156" s="7"/>
      <c r="C156" s="7"/>
      <c r="D156" s="2"/>
      <c r="E156" s="2"/>
      <c r="F156" s="7"/>
      <c r="G156" s="7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0.5" customHeight="1">
      <c r="A157" s="2"/>
      <c r="B157" s="7"/>
      <c r="C157" s="7"/>
      <c r="D157" s="2"/>
      <c r="E157" s="2"/>
      <c r="F157" s="7"/>
      <c r="G157" s="7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0.5" customHeight="1">
      <c r="A158" s="2"/>
      <c r="B158" s="7"/>
      <c r="C158" s="7"/>
      <c r="D158" s="2"/>
      <c r="E158" s="2"/>
      <c r="F158" s="7"/>
      <c r="G158" s="7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0.5" customHeight="1">
      <c r="A159" s="2"/>
      <c r="B159" s="7"/>
      <c r="C159" s="7"/>
      <c r="D159" s="2"/>
      <c r="E159" s="2"/>
      <c r="F159" s="7"/>
      <c r="G159" s="7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0.5" customHeight="1">
      <c r="A160" s="2"/>
      <c r="B160" s="7"/>
      <c r="C160" s="7"/>
      <c r="D160" s="2"/>
      <c r="E160" s="2"/>
      <c r="F160" s="7"/>
      <c r="G160" s="7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0.5" customHeight="1">
      <c r="A161" s="2"/>
      <c r="B161" s="7"/>
      <c r="C161" s="7"/>
      <c r="D161" s="2"/>
      <c r="E161" s="2"/>
      <c r="F161" s="7"/>
      <c r="G161" s="7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0.5" customHeight="1">
      <c r="A162" s="2"/>
      <c r="B162" s="7"/>
      <c r="C162" s="7"/>
      <c r="D162" s="2"/>
      <c r="E162" s="2"/>
      <c r="F162" s="7"/>
      <c r="G162" s="7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0.5" customHeight="1">
      <c r="A163" s="2"/>
      <c r="B163" s="7"/>
      <c r="C163" s="7"/>
      <c r="D163" s="2"/>
      <c r="E163" s="2"/>
      <c r="F163" s="7"/>
      <c r="G163" s="7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0.5" customHeight="1">
      <c r="A164" s="2"/>
      <c r="B164" s="7"/>
      <c r="C164" s="7"/>
      <c r="D164" s="2"/>
      <c r="E164" s="2"/>
      <c r="F164" s="7"/>
      <c r="G164" s="7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0.5" customHeight="1">
      <c r="A165" s="2"/>
      <c r="B165" s="7"/>
      <c r="C165" s="7"/>
      <c r="D165" s="2"/>
      <c r="E165" s="2"/>
      <c r="F165" s="7"/>
      <c r="G165" s="7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0.5" customHeight="1">
      <c r="A166" s="2"/>
      <c r="B166" s="7"/>
      <c r="C166" s="7"/>
      <c r="D166" s="2"/>
      <c r="E166" s="2"/>
      <c r="F166" s="7"/>
      <c r="G166" s="7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0.5" customHeight="1">
      <c r="A167" s="2"/>
      <c r="B167" s="7"/>
      <c r="C167" s="7"/>
      <c r="D167" s="2"/>
      <c r="E167" s="2"/>
      <c r="F167" s="7"/>
      <c r="G167" s="7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0.5" customHeight="1">
      <c r="A168" s="2"/>
      <c r="B168" s="7"/>
      <c r="C168" s="7"/>
      <c r="D168" s="2"/>
      <c r="E168" s="2"/>
      <c r="F168" s="7"/>
      <c r="G168" s="7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0.5" customHeight="1">
      <c r="A169" s="2"/>
      <c r="B169" s="7"/>
      <c r="C169" s="7"/>
      <c r="D169" s="2"/>
      <c r="E169" s="2"/>
      <c r="F169" s="7"/>
      <c r="G169" s="7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0.5" customHeight="1">
      <c r="A170" s="2"/>
      <c r="B170" s="7"/>
      <c r="C170" s="7"/>
      <c r="D170" s="2"/>
      <c r="E170" s="2"/>
      <c r="F170" s="7"/>
      <c r="G170" s="7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0.5" customHeight="1">
      <c r="A171" s="2"/>
      <c r="B171" s="7"/>
      <c r="C171" s="7"/>
      <c r="D171" s="2"/>
      <c r="E171" s="2"/>
      <c r="F171" s="7"/>
      <c r="G171" s="7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0.5" customHeight="1">
      <c r="A172" s="2"/>
      <c r="B172" s="7"/>
      <c r="C172" s="7"/>
      <c r="D172" s="2"/>
      <c r="E172" s="2"/>
      <c r="F172" s="7"/>
      <c r="G172" s="7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0.5" customHeight="1">
      <c r="A173" s="2"/>
      <c r="B173" s="7"/>
      <c r="C173" s="7"/>
      <c r="D173" s="2"/>
      <c r="E173" s="2"/>
      <c r="F173" s="7"/>
      <c r="G173" s="7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0.5" customHeight="1">
      <c r="A174" s="2"/>
      <c r="B174" s="7"/>
      <c r="C174" s="7"/>
      <c r="D174" s="2"/>
      <c r="E174" s="2"/>
      <c r="F174" s="7"/>
      <c r="G174" s="7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0.5" customHeight="1">
      <c r="A175" s="2"/>
      <c r="B175" s="7"/>
      <c r="C175" s="7"/>
      <c r="D175" s="2"/>
      <c r="E175" s="2"/>
      <c r="F175" s="7"/>
      <c r="G175" s="7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0.5" customHeight="1">
      <c r="A176" s="2"/>
      <c r="B176" s="7"/>
      <c r="C176" s="7"/>
      <c r="D176" s="2"/>
      <c r="E176" s="2"/>
      <c r="F176" s="7"/>
      <c r="G176" s="7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0.5" customHeight="1">
      <c r="A177" s="2"/>
      <c r="B177" s="7"/>
      <c r="C177" s="7"/>
      <c r="D177" s="2"/>
      <c r="E177" s="2"/>
      <c r="F177" s="7"/>
      <c r="G177" s="7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0.5" customHeight="1">
      <c r="A178" s="2"/>
      <c r="B178" s="7"/>
      <c r="C178" s="7"/>
      <c r="D178" s="2"/>
      <c r="E178" s="2"/>
      <c r="F178" s="7"/>
      <c r="G178" s="7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0.5" customHeight="1">
      <c r="A179" s="2"/>
      <c r="B179" s="7"/>
      <c r="C179" s="7"/>
      <c r="D179" s="2"/>
      <c r="E179" s="2"/>
      <c r="F179" s="7"/>
      <c r="G179" s="7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0.5" customHeight="1">
      <c r="A180" s="2"/>
      <c r="B180" s="7"/>
      <c r="C180" s="7"/>
      <c r="D180" s="2"/>
      <c r="E180" s="2"/>
      <c r="F180" s="7"/>
      <c r="G180" s="7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0.5" customHeight="1">
      <c r="A181" s="2"/>
      <c r="B181" s="7"/>
      <c r="C181" s="7"/>
      <c r="D181" s="2"/>
      <c r="E181" s="2"/>
      <c r="F181" s="7"/>
      <c r="G181" s="7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0.5" customHeight="1">
      <c r="A182" s="2"/>
      <c r="B182" s="7"/>
      <c r="C182" s="7"/>
      <c r="D182" s="2"/>
      <c r="E182" s="2"/>
      <c r="F182" s="7"/>
      <c r="G182" s="7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0.5" customHeight="1">
      <c r="A183" s="2"/>
      <c r="B183" s="7"/>
      <c r="C183" s="7"/>
      <c r="D183" s="2"/>
      <c r="E183" s="2"/>
      <c r="F183" s="7"/>
      <c r="G183" s="7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0.5" customHeight="1">
      <c r="A184" s="2"/>
      <c r="B184" s="7"/>
      <c r="C184" s="7"/>
      <c r="D184" s="2"/>
      <c r="E184" s="2"/>
      <c r="F184" s="7"/>
      <c r="G184" s="7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0.5" customHeight="1">
      <c r="A185" s="2"/>
      <c r="B185" s="7"/>
      <c r="C185" s="7"/>
      <c r="D185" s="2"/>
      <c r="E185" s="2"/>
      <c r="F185" s="7"/>
      <c r="G185" s="7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0.5" customHeight="1">
      <c r="A186" s="2"/>
      <c r="B186" s="7"/>
      <c r="C186" s="7"/>
      <c r="D186" s="2"/>
      <c r="E186" s="2"/>
      <c r="F186" s="7"/>
      <c r="G186" s="7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0.5" customHeight="1">
      <c r="A187" s="2"/>
      <c r="B187" s="7"/>
      <c r="C187" s="7"/>
      <c r="D187" s="2"/>
      <c r="E187" s="2"/>
      <c r="F187" s="7"/>
      <c r="G187" s="7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0.5" customHeight="1">
      <c r="A188" s="2"/>
      <c r="B188" s="7"/>
      <c r="C188" s="7"/>
      <c r="D188" s="2"/>
      <c r="E188" s="2"/>
      <c r="F188" s="7"/>
      <c r="G188" s="7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0.5" customHeight="1">
      <c r="A189" s="2"/>
      <c r="B189" s="7"/>
      <c r="C189" s="7"/>
      <c r="D189" s="2"/>
      <c r="E189" s="2"/>
      <c r="F189" s="7"/>
      <c r="G189" s="7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0.5" customHeight="1">
      <c r="A190" s="2"/>
      <c r="B190" s="7"/>
      <c r="C190" s="7"/>
      <c r="D190" s="2"/>
      <c r="E190" s="2"/>
      <c r="F190" s="7"/>
      <c r="G190" s="7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0.5" customHeight="1">
      <c r="A191" s="2"/>
      <c r="B191" s="7"/>
      <c r="C191" s="7"/>
      <c r="D191" s="2"/>
      <c r="E191" s="2"/>
      <c r="F191" s="7"/>
      <c r="G191" s="7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0.5" customHeight="1">
      <c r="A192" s="2"/>
      <c r="B192" s="7"/>
      <c r="C192" s="7"/>
      <c r="D192" s="2"/>
      <c r="E192" s="2"/>
      <c r="F192" s="7"/>
      <c r="G192" s="7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0.5" customHeight="1">
      <c r="A193" s="2"/>
      <c r="B193" s="7"/>
      <c r="C193" s="7"/>
      <c r="D193" s="2"/>
      <c r="E193" s="2"/>
      <c r="F193" s="7"/>
      <c r="G193" s="7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0.5" customHeight="1">
      <c r="A194" s="2"/>
      <c r="B194" s="7"/>
      <c r="C194" s="7"/>
      <c r="D194" s="2"/>
      <c r="E194" s="2"/>
      <c r="F194" s="7"/>
      <c r="G194" s="7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0.5" customHeight="1">
      <c r="A195" s="2"/>
      <c r="B195" s="7"/>
      <c r="C195" s="7"/>
      <c r="D195" s="2"/>
      <c r="E195" s="2"/>
      <c r="F195" s="7"/>
      <c r="G195" s="7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0.5" customHeight="1">
      <c r="A196" s="2"/>
      <c r="B196" s="7"/>
      <c r="C196" s="7"/>
      <c r="D196" s="2"/>
      <c r="E196" s="2"/>
      <c r="F196" s="7"/>
      <c r="G196" s="7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0.5" customHeight="1">
      <c r="A197" s="2"/>
      <c r="B197" s="7"/>
      <c r="C197" s="7"/>
      <c r="D197" s="2"/>
      <c r="E197" s="2"/>
      <c r="F197" s="7"/>
      <c r="G197" s="7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0.5" customHeight="1">
      <c r="A198" s="2"/>
      <c r="B198" s="7"/>
      <c r="C198" s="7"/>
      <c r="D198" s="2"/>
      <c r="E198" s="2"/>
      <c r="F198" s="7"/>
      <c r="G198" s="7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0.5" customHeight="1">
      <c r="A199" s="2"/>
      <c r="B199" s="7"/>
      <c r="C199" s="7"/>
      <c r="D199" s="2"/>
      <c r="E199" s="2"/>
      <c r="F199" s="7"/>
      <c r="G199" s="7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0.5" customHeight="1">
      <c r="A200" s="2"/>
      <c r="B200" s="7"/>
      <c r="C200" s="7"/>
      <c r="D200" s="2"/>
      <c r="E200" s="2"/>
      <c r="F200" s="7"/>
      <c r="G200" s="7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0.5" customHeight="1">
      <c r="A201" s="2"/>
      <c r="B201" s="7"/>
      <c r="C201" s="7"/>
      <c r="D201" s="2"/>
      <c r="E201" s="2"/>
      <c r="F201" s="7"/>
      <c r="G201" s="7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0.5" customHeight="1">
      <c r="A202" s="2"/>
      <c r="B202" s="7"/>
      <c r="C202" s="7"/>
      <c r="D202" s="2"/>
      <c r="E202" s="2"/>
      <c r="F202" s="7"/>
      <c r="G202" s="7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0.5" customHeight="1">
      <c r="A203" s="2"/>
      <c r="B203" s="7"/>
      <c r="C203" s="7"/>
      <c r="D203" s="2"/>
      <c r="E203" s="2"/>
      <c r="F203" s="7"/>
      <c r="G203" s="7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0.5" customHeight="1">
      <c r="A204" s="2"/>
      <c r="B204" s="7"/>
      <c r="C204" s="7"/>
      <c r="D204" s="2"/>
      <c r="E204" s="2"/>
      <c r="F204" s="7"/>
      <c r="G204" s="7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0.5" customHeight="1">
      <c r="A205" s="2"/>
      <c r="B205" s="7"/>
      <c r="C205" s="7"/>
      <c r="D205" s="2"/>
      <c r="E205" s="2"/>
      <c r="F205" s="7"/>
      <c r="G205" s="7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0.5" customHeight="1">
      <c r="A206" s="2"/>
      <c r="B206" s="7"/>
      <c r="C206" s="7"/>
      <c r="D206" s="2"/>
      <c r="E206" s="2"/>
      <c r="F206" s="7"/>
      <c r="G206" s="7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0.5" customHeight="1">
      <c r="A207" s="2"/>
      <c r="B207" s="7"/>
      <c r="C207" s="7"/>
      <c r="D207" s="2"/>
      <c r="E207" s="2"/>
      <c r="F207" s="7"/>
      <c r="G207" s="7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0.5" customHeight="1">
      <c r="A208" s="2"/>
      <c r="B208" s="7"/>
      <c r="C208" s="7"/>
      <c r="D208" s="2"/>
      <c r="E208" s="2"/>
      <c r="F208" s="7"/>
      <c r="G208" s="7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0.5" customHeight="1">
      <c r="A209" s="2"/>
      <c r="B209" s="7"/>
      <c r="C209" s="7"/>
      <c r="D209" s="2"/>
      <c r="E209" s="2"/>
      <c r="F209" s="7"/>
      <c r="G209" s="7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0.5" customHeight="1">
      <c r="A210" s="2"/>
      <c r="B210" s="7"/>
      <c r="C210" s="7"/>
      <c r="D210" s="2"/>
      <c r="E210" s="2"/>
      <c r="F210" s="7"/>
      <c r="G210" s="7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0.5" customHeight="1">
      <c r="A211" s="2"/>
      <c r="B211" s="7"/>
      <c r="C211" s="7"/>
      <c r="D211" s="2"/>
      <c r="E211" s="2"/>
      <c r="F211" s="7"/>
      <c r="G211" s="7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0.5" customHeight="1">
      <c r="A212" s="2"/>
      <c r="B212" s="7"/>
      <c r="C212" s="7"/>
      <c r="D212" s="2"/>
      <c r="E212" s="2"/>
      <c r="F212" s="7"/>
      <c r="G212" s="7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0.5" customHeight="1">
      <c r="A213" s="2"/>
      <c r="B213" s="7"/>
      <c r="C213" s="7"/>
      <c r="D213" s="2"/>
      <c r="E213" s="2"/>
      <c r="F213" s="7"/>
      <c r="G213" s="7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0.5" customHeight="1">
      <c r="A214" s="2"/>
      <c r="B214" s="7"/>
      <c r="C214" s="7"/>
      <c r="D214" s="2"/>
      <c r="E214" s="2"/>
      <c r="F214" s="7"/>
      <c r="G214" s="7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0.5" customHeight="1">
      <c r="A215" s="2"/>
      <c r="B215" s="7"/>
      <c r="C215" s="7"/>
      <c r="D215" s="2"/>
      <c r="E215" s="2"/>
      <c r="F215" s="7"/>
      <c r="G215" s="7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0.5" customHeight="1">
      <c r="A216" s="2"/>
      <c r="B216" s="7"/>
      <c r="C216" s="7"/>
      <c r="D216" s="2"/>
      <c r="E216" s="2"/>
      <c r="F216" s="7"/>
      <c r="G216" s="7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0.5" customHeight="1">
      <c r="A217" s="2"/>
      <c r="B217" s="7"/>
      <c r="C217" s="7"/>
      <c r="D217" s="2"/>
      <c r="E217" s="2"/>
      <c r="F217" s="7"/>
      <c r="G217" s="7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rintOptions/>
  <pageMargins bottom="0.75" footer="0.0" header="0.0" left="0.7" right="0.7" top="0.75"/>
  <pageSetup orientation="landscape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22.88"/>
    <col customWidth="1" min="2" max="2" width="11.75"/>
    <col customWidth="1" min="3" max="9" width="11.5"/>
    <col customWidth="1" min="10" max="26" width="10.0"/>
  </cols>
  <sheetData>
    <row r="1" ht="15.0" customHeight="1">
      <c r="A1" s="1" t="s">
        <v>0</v>
      </c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5.0" customHeight="1">
      <c r="A2" s="3" t="s">
        <v>1</v>
      </c>
      <c r="E2" s="4" t="s">
        <v>25</v>
      </c>
      <c r="G2" s="5" t="s">
        <v>3</v>
      </c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5.0" customHeight="1">
      <c r="A3" s="1" t="s">
        <v>4</v>
      </c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15.0" customHeight="1">
      <c r="A4" s="6" t="s">
        <v>5</v>
      </c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10.5" customHeight="1">
      <c r="A5" s="2"/>
      <c r="B5" s="7"/>
      <c r="C5" s="7"/>
      <c r="D5" s="2"/>
      <c r="E5" s="2"/>
      <c r="F5" s="7"/>
      <c r="G5" s="7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10.5" customHeight="1">
      <c r="A6" s="8" t="s">
        <v>6</v>
      </c>
      <c r="B6" s="9" t="s">
        <v>7</v>
      </c>
      <c r="C6" s="10"/>
      <c r="D6" s="10"/>
      <c r="E6" s="11"/>
      <c r="F6" s="12" t="s">
        <v>8</v>
      </c>
      <c r="G6" s="10"/>
      <c r="H6" s="10"/>
      <c r="I6" s="11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10.5" customHeight="1">
      <c r="A7" s="13"/>
      <c r="B7" s="14" t="s">
        <v>9</v>
      </c>
      <c r="C7" s="14" t="s">
        <v>10</v>
      </c>
      <c r="D7" s="15" t="s">
        <v>11</v>
      </c>
      <c r="E7" s="15" t="s">
        <v>12</v>
      </c>
      <c r="F7" s="16" t="s">
        <v>9</v>
      </c>
      <c r="G7" s="16" t="s">
        <v>10</v>
      </c>
      <c r="H7" s="17" t="s">
        <v>11</v>
      </c>
      <c r="I7" s="17" t="s">
        <v>12</v>
      </c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10.5" customHeight="1">
      <c r="A8" s="18" t="s">
        <v>13</v>
      </c>
      <c r="B8" s="19">
        <f>IFERROR(__xludf.DUMMYFUNCTION("+Hoja2!I8"),66.4)</f>
        <v>66.4</v>
      </c>
      <c r="C8" s="19"/>
      <c r="D8" s="21">
        <f>IFERROR(__xludf.DUMMYFUNCTION("+IFERROR((C8/B8),0)"),0.0)</f>
        <v>0</v>
      </c>
      <c r="E8" s="19"/>
      <c r="F8" s="19">
        <f>IFERROR(__xludf.DUMMYFUNCTION("+B8+JUL!F8"),547.8)</f>
        <v>547.8</v>
      </c>
      <c r="G8" s="19">
        <f>IFERROR(__xludf.DUMMYFUNCTION("+C8+JUL!G8"),40.0)</f>
        <v>40</v>
      </c>
      <c r="H8" s="21">
        <f>IFERROR(__xludf.DUMMYFUNCTION("+IFERROR((G8/F8),0)"),0.07301935012778386)</f>
        <v>0.07301935013</v>
      </c>
      <c r="I8" s="22">
        <f>E8+JUL!I8</f>
        <v>0</v>
      </c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10.5" customHeight="1">
      <c r="A9" s="18" t="s">
        <v>14</v>
      </c>
      <c r="B9" s="19">
        <f>IFERROR(__xludf.DUMMYFUNCTION("+Hoja2!I19"),20.0)</f>
        <v>20</v>
      </c>
      <c r="C9" s="19"/>
      <c r="D9" s="21">
        <f>IFERROR(__xludf.DUMMYFUNCTION("+IFERROR((C9/B9),0)"),0.0)</f>
        <v>0</v>
      </c>
      <c r="E9" s="19"/>
      <c r="F9" s="19">
        <f>IFERROR(__xludf.DUMMYFUNCTION("+B9+JUL!F9"),165.0)</f>
        <v>165</v>
      </c>
      <c r="G9" s="19">
        <f>IFERROR(__xludf.DUMMYFUNCTION("+C9+JUL!G9"),234.0)</f>
        <v>234</v>
      </c>
      <c r="H9" s="21">
        <f>IFERROR(__xludf.DUMMYFUNCTION("+IFERROR((G9/F9),0)"),1.4181818181818182)</f>
        <v>1.418181818</v>
      </c>
      <c r="I9" s="22">
        <f>E9+JUL!I9</f>
        <v>0</v>
      </c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10.5" customHeight="1">
      <c r="A10" s="23" t="s">
        <v>15</v>
      </c>
      <c r="B10" s="24">
        <f>IFERROR(__xludf.DUMMYFUNCTION("+B8-B9"),46.400000000000006)</f>
        <v>46.4</v>
      </c>
      <c r="C10" s="24">
        <f>IFERROR(__xludf.DUMMYFUNCTION("+C8-C9"),0.0)</f>
        <v>0</v>
      </c>
      <c r="D10" s="25">
        <f>IFERROR(__xludf.DUMMYFUNCTION("+IFERROR(C10/B10,0)"),0.0)</f>
        <v>0</v>
      </c>
      <c r="E10" s="24">
        <f>IFERROR(__xludf.DUMMYFUNCTION("+E8-E9"),0.0)</f>
        <v>0</v>
      </c>
      <c r="F10" s="24">
        <f>IFERROR(__xludf.DUMMYFUNCTION("+F8-F9"),382.79999999999995)</f>
        <v>382.8</v>
      </c>
      <c r="G10" s="24">
        <f>IFERROR(__xludf.DUMMYFUNCTION("+G8-G9"),-194.0)</f>
        <v>-194</v>
      </c>
      <c r="H10" s="25">
        <f>IFERROR(__xludf.DUMMYFUNCTION("+IFERROR(G10/F10,0)"),-0.5067920585161965)</f>
        <v>-0.5067920585</v>
      </c>
      <c r="I10" s="24">
        <f>IFERROR(__xludf.DUMMYFUNCTION("+I8-I9"),0.0)</f>
        <v>0</v>
      </c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10.5" customHeight="1">
      <c r="A11" s="26"/>
      <c r="B11" s="27"/>
      <c r="C11" s="27"/>
      <c r="D11" s="28"/>
      <c r="E11" s="27"/>
      <c r="F11" s="27"/>
      <c r="G11" s="27"/>
      <c r="H11" s="28"/>
      <c r="I11" s="28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10.5" customHeight="1">
      <c r="A12" s="2"/>
      <c r="B12" s="7"/>
      <c r="C12" s="7"/>
      <c r="D12" s="2"/>
      <c r="E12" s="7"/>
      <c r="F12" s="7"/>
      <c r="G12" s="7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10.5" customHeight="1">
      <c r="A13" s="23" t="s">
        <v>16</v>
      </c>
      <c r="B13" s="24">
        <f t="shared" ref="B13:C13" si="1">B10</f>
        <v>46.4</v>
      </c>
      <c r="C13" s="24">
        <f t="shared" si="1"/>
        <v>0</v>
      </c>
      <c r="D13" s="25">
        <f>IFERROR(__xludf.DUMMYFUNCTION("+IFERROR((C13/B13),0)"),0.0)</f>
        <v>0</v>
      </c>
      <c r="E13" s="24">
        <f t="shared" ref="E13:G13" si="2">E10</f>
        <v>0</v>
      </c>
      <c r="F13" s="24">
        <f t="shared" si="2"/>
        <v>382.8</v>
      </c>
      <c r="G13" s="24">
        <f t="shared" si="2"/>
        <v>-194</v>
      </c>
      <c r="H13" s="25">
        <f>IFERROR(__xludf.DUMMYFUNCTION("+IFERROR((G13/F13),0)"),-0.5067920585161965)</f>
        <v>-0.5067920585</v>
      </c>
      <c r="I13" s="24">
        <f>I10</f>
        <v>0</v>
      </c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10.5" customHeight="1">
      <c r="A14" s="2"/>
      <c r="B14" s="7"/>
      <c r="C14" s="7"/>
      <c r="D14" s="2"/>
      <c r="E14" s="2"/>
      <c r="F14" s="7"/>
      <c r="G14" s="7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10.5" customHeight="1">
      <c r="A15" s="23" t="s">
        <v>17</v>
      </c>
      <c r="B15" s="19">
        <f>IFERROR(__xludf.DUMMYFUNCTION("+Hoja2!I35"),280.0)</f>
        <v>280</v>
      </c>
      <c r="C15" s="19"/>
      <c r="D15" s="25">
        <f>IFERROR(__xludf.DUMMYFUNCTION("+IFERROR((C15/B15),0)"),0.0)</f>
        <v>0</v>
      </c>
      <c r="E15" s="19"/>
      <c r="F15" s="19">
        <f>IFERROR(__xludf.DUMMYFUNCTION("+B15+JUL!F15"),2310.0)</f>
        <v>2310</v>
      </c>
      <c r="G15" s="19">
        <f>IFERROR(__xludf.DUMMYFUNCTION("+C15+JUL!G15"),218.0)</f>
        <v>218</v>
      </c>
      <c r="H15" s="25">
        <f>IFERROR(__xludf.DUMMYFUNCTION("+IFERROR((G15/F15),0)"),0.09437229437229437)</f>
        <v>0.09437229437</v>
      </c>
      <c r="I15" s="30">
        <f>E15+JUL!I15</f>
        <v>0</v>
      </c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</row>
    <row r="16" ht="10.5" customHeight="1">
      <c r="A16" s="31"/>
      <c r="B16" s="32"/>
      <c r="C16" s="32"/>
      <c r="D16" s="31"/>
      <c r="E16" s="31"/>
      <c r="F16" s="7"/>
      <c r="G16" s="7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</row>
    <row r="17" ht="10.5" customHeight="1">
      <c r="A17" s="23" t="s">
        <v>18</v>
      </c>
      <c r="B17" s="19">
        <f>IFERROR(__xludf.DUMMYFUNCTION("+Hoja2!I36"),496.0)</f>
        <v>496</v>
      </c>
      <c r="C17" s="19"/>
      <c r="D17" s="25">
        <f>IFERROR(__xludf.DUMMYFUNCTION("+IFERROR((C17/B17),0)"),0.0)</f>
        <v>0</v>
      </c>
      <c r="E17" s="19"/>
      <c r="F17" s="19">
        <f>IFERROR(__xludf.DUMMYFUNCTION("+B17+JUL!F17"),4092.0)</f>
        <v>4092</v>
      </c>
      <c r="G17" s="19">
        <f>IFERROR(__xludf.DUMMYFUNCTION("+C17+JUL!G17"),1164.0)</f>
        <v>1164</v>
      </c>
      <c r="H17" s="25">
        <f>IFERROR(__xludf.DUMMYFUNCTION("+IFERROR((G17/F17),0)"),0.2844574780058651)</f>
        <v>0.284457478</v>
      </c>
      <c r="I17" s="30">
        <f>E17+JUL!I17</f>
        <v>0</v>
      </c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</row>
    <row r="18" ht="10.5" customHeight="1">
      <c r="A18" s="2"/>
      <c r="B18" s="7"/>
      <c r="C18" s="7"/>
      <c r="D18" s="2"/>
      <c r="E18" s="2"/>
      <c r="F18" s="7"/>
      <c r="G18" s="7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10.5" customHeight="1">
      <c r="A19" s="2"/>
      <c r="B19" s="7"/>
      <c r="C19" s="7"/>
      <c r="D19" s="2"/>
      <c r="E19" s="2"/>
      <c r="F19" s="7"/>
      <c r="G19" s="7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10.5" customHeight="1">
      <c r="A20" s="2"/>
      <c r="B20" s="7"/>
      <c r="C20" s="7"/>
      <c r="D20" s="2"/>
      <c r="E20" s="2"/>
      <c r="F20" s="7"/>
      <c r="G20" s="7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0.5" customHeight="1">
      <c r="A21" s="2"/>
      <c r="B21" s="7"/>
      <c r="C21" s="7"/>
      <c r="D21" s="2"/>
      <c r="E21" s="2"/>
      <c r="F21" s="7"/>
      <c r="G21" s="7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0.5" customHeight="1">
      <c r="A22" s="2"/>
      <c r="B22" s="7"/>
      <c r="C22" s="7"/>
      <c r="D22" s="2"/>
      <c r="E22" s="2"/>
      <c r="F22" s="7"/>
      <c r="G22" s="7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0.5" customHeight="1">
      <c r="A23" s="2"/>
      <c r="B23" s="7"/>
      <c r="C23" s="7"/>
      <c r="D23" s="2"/>
      <c r="E23" s="2"/>
      <c r="F23" s="7"/>
      <c r="G23" s="7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0.5" customHeight="1">
      <c r="A24" s="2"/>
      <c r="B24" s="7"/>
      <c r="C24" s="7"/>
      <c r="D24" s="2"/>
      <c r="E24" s="2"/>
      <c r="F24" s="7"/>
      <c r="G24" s="7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0.5" customHeight="1">
      <c r="A25" s="2"/>
      <c r="B25" s="7"/>
      <c r="C25" s="7"/>
      <c r="D25" s="2"/>
      <c r="E25" s="2"/>
      <c r="F25" s="7"/>
      <c r="G25" s="7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0.5" customHeight="1">
      <c r="A26" s="2"/>
      <c r="B26" s="7"/>
      <c r="C26" s="7"/>
      <c r="D26" s="2"/>
      <c r="E26" s="2"/>
      <c r="F26" s="7"/>
      <c r="G26" s="7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0.5" customHeight="1">
      <c r="A27" s="2"/>
      <c r="B27" s="7"/>
      <c r="C27" s="7"/>
      <c r="D27" s="2"/>
      <c r="E27" s="2"/>
      <c r="F27" s="7"/>
      <c r="G27" s="7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0.5" customHeight="1">
      <c r="A28" s="2"/>
      <c r="B28" s="7"/>
      <c r="C28" s="7"/>
      <c r="D28" s="2"/>
      <c r="E28" s="2"/>
      <c r="F28" s="7"/>
      <c r="G28" s="7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0.5" customHeight="1">
      <c r="A29" s="2"/>
      <c r="B29" s="7"/>
      <c r="C29" s="7"/>
      <c r="D29" s="2"/>
      <c r="E29" s="2"/>
      <c r="F29" s="7"/>
      <c r="G29" s="7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0.5" customHeight="1">
      <c r="A30" s="2"/>
      <c r="B30" s="7"/>
      <c r="C30" s="7"/>
      <c r="D30" s="2"/>
      <c r="E30" s="2"/>
      <c r="F30" s="7"/>
      <c r="G30" s="7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0.5" customHeight="1">
      <c r="A31" s="2"/>
      <c r="B31" s="7"/>
      <c r="C31" s="7"/>
      <c r="D31" s="2"/>
      <c r="E31" s="2"/>
      <c r="F31" s="7"/>
      <c r="G31" s="7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0.5" customHeight="1">
      <c r="A32" s="2"/>
      <c r="B32" s="7"/>
      <c r="C32" s="7"/>
      <c r="D32" s="2"/>
      <c r="E32" s="2"/>
      <c r="F32" s="7"/>
      <c r="G32" s="7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0.5" customHeight="1">
      <c r="A33" s="2"/>
      <c r="B33" s="7"/>
      <c r="C33" s="7"/>
      <c r="D33" s="2"/>
      <c r="E33" s="2"/>
      <c r="F33" s="7"/>
      <c r="G33" s="7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0.5" customHeight="1">
      <c r="A34" s="2"/>
      <c r="B34" s="7"/>
      <c r="C34" s="7"/>
      <c r="D34" s="2"/>
      <c r="E34" s="2"/>
      <c r="F34" s="7"/>
      <c r="G34" s="7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0.5" customHeight="1">
      <c r="A35" s="2"/>
      <c r="B35" s="7"/>
      <c r="C35" s="7"/>
      <c r="D35" s="2"/>
      <c r="E35" s="2"/>
      <c r="F35" s="7"/>
      <c r="G35" s="7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0.5" customHeight="1">
      <c r="A36" s="2"/>
      <c r="B36" s="7"/>
      <c r="C36" s="7"/>
      <c r="D36" s="2"/>
      <c r="E36" s="2"/>
      <c r="F36" s="7"/>
      <c r="G36" s="7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0.5" customHeight="1">
      <c r="A37" s="2"/>
      <c r="B37" s="7"/>
      <c r="C37" s="7"/>
      <c r="D37" s="2"/>
      <c r="E37" s="2"/>
      <c r="F37" s="7"/>
      <c r="G37" s="7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0.5" customHeight="1">
      <c r="A38" s="2"/>
      <c r="B38" s="7"/>
      <c r="C38" s="7"/>
      <c r="D38" s="2"/>
      <c r="E38" s="2"/>
      <c r="F38" s="7"/>
      <c r="G38" s="7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0.5" customHeight="1">
      <c r="A39" s="2"/>
      <c r="B39" s="7"/>
      <c r="C39" s="7"/>
      <c r="D39" s="2"/>
      <c r="E39" s="2"/>
      <c r="F39" s="7"/>
      <c r="G39" s="7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0.5" customHeight="1">
      <c r="A40" s="2"/>
      <c r="B40" s="7"/>
      <c r="C40" s="7"/>
      <c r="D40" s="2"/>
      <c r="E40" s="2"/>
      <c r="F40" s="7"/>
      <c r="G40" s="7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0.5" customHeight="1">
      <c r="A41" s="2"/>
      <c r="B41" s="7"/>
      <c r="C41" s="7"/>
      <c r="D41" s="2"/>
      <c r="E41" s="2"/>
      <c r="F41" s="7"/>
      <c r="G41" s="7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0.5" customHeight="1">
      <c r="A42" s="2"/>
      <c r="B42" s="7"/>
      <c r="C42" s="7"/>
      <c r="D42" s="2"/>
      <c r="E42" s="2"/>
      <c r="F42" s="7"/>
      <c r="G42" s="7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0.5" customHeight="1">
      <c r="A43" s="2"/>
      <c r="B43" s="7"/>
      <c r="C43" s="7"/>
      <c r="D43" s="2"/>
      <c r="E43" s="2"/>
      <c r="F43" s="7"/>
      <c r="G43" s="7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0.5" customHeight="1">
      <c r="A44" s="2"/>
      <c r="B44" s="7"/>
      <c r="C44" s="7"/>
      <c r="D44" s="2"/>
      <c r="E44" s="2"/>
      <c r="F44" s="7"/>
      <c r="G44" s="7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0.5" customHeight="1">
      <c r="A45" s="2"/>
      <c r="B45" s="7"/>
      <c r="C45" s="7"/>
      <c r="D45" s="2"/>
      <c r="E45" s="2"/>
      <c r="F45" s="7"/>
      <c r="G45" s="7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0.5" customHeight="1">
      <c r="A46" s="2"/>
      <c r="B46" s="7"/>
      <c r="C46" s="7"/>
      <c r="D46" s="2"/>
      <c r="E46" s="2"/>
      <c r="F46" s="7"/>
      <c r="G46" s="7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0.5" customHeight="1">
      <c r="A47" s="2"/>
      <c r="B47" s="7"/>
      <c r="C47" s="7"/>
      <c r="D47" s="2"/>
      <c r="E47" s="2"/>
      <c r="F47" s="7"/>
      <c r="G47" s="7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0.5" customHeight="1">
      <c r="A48" s="2"/>
      <c r="B48" s="7"/>
      <c r="C48" s="7"/>
      <c r="D48" s="2"/>
      <c r="E48" s="2"/>
      <c r="F48" s="7"/>
      <c r="G48" s="7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0.5" customHeight="1">
      <c r="A49" s="2"/>
      <c r="B49" s="7"/>
      <c r="C49" s="7"/>
      <c r="D49" s="2"/>
      <c r="E49" s="2"/>
      <c r="F49" s="7"/>
      <c r="G49" s="7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0.5" customHeight="1">
      <c r="A50" s="2"/>
      <c r="B50" s="7"/>
      <c r="C50" s="7"/>
      <c r="D50" s="2"/>
      <c r="E50" s="2"/>
      <c r="F50" s="7"/>
      <c r="G50" s="7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0.5" customHeight="1">
      <c r="A51" s="2"/>
      <c r="B51" s="7"/>
      <c r="C51" s="7"/>
      <c r="D51" s="2"/>
      <c r="E51" s="2"/>
      <c r="F51" s="7"/>
      <c r="G51" s="7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0.5" customHeight="1">
      <c r="A52" s="2"/>
      <c r="B52" s="7"/>
      <c r="C52" s="7"/>
      <c r="D52" s="2"/>
      <c r="E52" s="2"/>
      <c r="F52" s="7"/>
      <c r="G52" s="7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0.5" customHeight="1">
      <c r="A53" s="2"/>
      <c r="B53" s="7"/>
      <c r="C53" s="7"/>
      <c r="D53" s="2"/>
      <c r="E53" s="2"/>
      <c r="F53" s="7"/>
      <c r="G53" s="7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0.5" customHeight="1">
      <c r="A54" s="2"/>
      <c r="B54" s="7"/>
      <c r="C54" s="7"/>
      <c r="D54" s="2"/>
      <c r="E54" s="2"/>
      <c r="F54" s="7"/>
      <c r="G54" s="7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0.5" customHeight="1">
      <c r="A55" s="2"/>
      <c r="B55" s="7"/>
      <c r="C55" s="7"/>
      <c r="D55" s="2"/>
      <c r="E55" s="2"/>
      <c r="F55" s="7"/>
      <c r="G55" s="7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0.5" customHeight="1">
      <c r="A56" s="2"/>
      <c r="B56" s="7"/>
      <c r="C56" s="7"/>
      <c r="D56" s="2"/>
      <c r="E56" s="2"/>
      <c r="F56" s="7"/>
      <c r="G56" s="7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0.5" customHeight="1">
      <c r="A57" s="2"/>
      <c r="B57" s="7"/>
      <c r="C57" s="7"/>
      <c r="D57" s="2"/>
      <c r="E57" s="2"/>
      <c r="F57" s="7"/>
      <c r="G57" s="7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0.5" customHeight="1">
      <c r="A58" s="2"/>
      <c r="B58" s="7"/>
      <c r="C58" s="7"/>
      <c r="D58" s="2"/>
      <c r="E58" s="2"/>
      <c r="F58" s="7"/>
      <c r="G58" s="7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0.5" customHeight="1">
      <c r="A59" s="2"/>
      <c r="B59" s="7"/>
      <c r="C59" s="7"/>
      <c r="D59" s="2"/>
      <c r="E59" s="2"/>
      <c r="F59" s="7"/>
      <c r="G59" s="7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0.5" customHeight="1">
      <c r="A60" s="2"/>
      <c r="B60" s="7"/>
      <c r="C60" s="7"/>
      <c r="D60" s="2"/>
      <c r="E60" s="2"/>
      <c r="F60" s="7"/>
      <c r="G60" s="7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0.5" customHeight="1">
      <c r="A61" s="2"/>
      <c r="B61" s="7"/>
      <c r="C61" s="7"/>
      <c r="D61" s="2"/>
      <c r="E61" s="2"/>
      <c r="F61" s="7"/>
      <c r="G61" s="7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0.5" customHeight="1">
      <c r="A62" s="2"/>
      <c r="B62" s="7"/>
      <c r="C62" s="7"/>
      <c r="D62" s="2"/>
      <c r="E62" s="2"/>
      <c r="F62" s="7"/>
      <c r="G62" s="7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0.5" customHeight="1">
      <c r="A63" s="2"/>
      <c r="B63" s="7"/>
      <c r="C63" s="7"/>
      <c r="D63" s="2"/>
      <c r="E63" s="2"/>
      <c r="F63" s="7"/>
      <c r="G63" s="7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0.5" customHeight="1">
      <c r="A64" s="2"/>
      <c r="B64" s="7"/>
      <c r="C64" s="7"/>
      <c r="D64" s="2"/>
      <c r="E64" s="2"/>
      <c r="F64" s="7"/>
      <c r="G64" s="7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0.5" customHeight="1">
      <c r="A65" s="2"/>
      <c r="B65" s="7"/>
      <c r="C65" s="7"/>
      <c r="D65" s="2"/>
      <c r="E65" s="2"/>
      <c r="F65" s="7"/>
      <c r="G65" s="7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0.5" customHeight="1">
      <c r="A66" s="2"/>
      <c r="B66" s="7"/>
      <c r="C66" s="7"/>
      <c r="D66" s="2"/>
      <c r="E66" s="2"/>
      <c r="F66" s="7"/>
      <c r="G66" s="7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0.5" customHeight="1">
      <c r="A67" s="2"/>
      <c r="B67" s="7"/>
      <c r="C67" s="7"/>
      <c r="D67" s="2"/>
      <c r="E67" s="2"/>
      <c r="F67" s="7"/>
      <c r="G67" s="7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0.5" customHeight="1">
      <c r="A68" s="2"/>
      <c r="B68" s="7"/>
      <c r="C68" s="7"/>
      <c r="D68" s="2"/>
      <c r="E68" s="2"/>
      <c r="F68" s="7"/>
      <c r="G68" s="7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0.5" customHeight="1">
      <c r="A69" s="2"/>
      <c r="B69" s="7"/>
      <c r="C69" s="7"/>
      <c r="D69" s="2"/>
      <c r="E69" s="2"/>
      <c r="F69" s="7"/>
      <c r="G69" s="7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0.5" customHeight="1">
      <c r="A70" s="2"/>
      <c r="B70" s="7"/>
      <c r="C70" s="7"/>
      <c r="D70" s="2"/>
      <c r="E70" s="2"/>
      <c r="F70" s="7"/>
      <c r="G70" s="7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0.5" customHeight="1">
      <c r="A71" s="2"/>
      <c r="B71" s="7"/>
      <c r="C71" s="7"/>
      <c r="D71" s="2"/>
      <c r="E71" s="2"/>
      <c r="F71" s="7"/>
      <c r="G71" s="7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0.5" customHeight="1">
      <c r="A72" s="2"/>
      <c r="B72" s="7"/>
      <c r="C72" s="7"/>
      <c r="D72" s="2"/>
      <c r="E72" s="2"/>
      <c r="F72" s="7"/>
      <c r="G72" s="7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0.5" customHeight="1">
      <c r="A73" s="2"/>
      <c r="B73" s="7"/>
      <c r="C73" s="7"/>
      <c r="D73" s="2"/>
      <c r="E73" s="2"/>
      <c r="F73" s="7"/>
      <c r="G73" s="7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0.5" customHeight="1">
      <c r="A74" s="2"/>
      <c r="B74" s="7"/>
      <c r="C74" s="7"/>
      <c r="D74" s="2"/>
      <c r="E74" s="2"/>
      <c r="F74" s="7"/>
      <c r="G74" s="7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0.5" customHeight="1">
      <c r="A75" s="2"/>
      <c r="B75" s="7"/>
      <c r="C75" s="7"/>
      <c r="D75" s="2"/>
      <c r="E75" s="2"/>
      <c r="F75" s="7"/>
      <c r="G75" s="7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0.5" customHeight="1">
      <c r="A76" s="2"/>
      <c r="B76" s="7"/>
      <c r="C76" s="7"/>
      <c r="D76" s="2"/>
      <c r="E76" s="2"/>
      <c r="F76" s="7"/>
      <c r="G76" s="7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0.5" customHeight="1">
      <c r="A77" s="2"/>
      <c r="B77" s="7"/>
      <c r="C77" s="7"/>
      <c r="D77" s="2"/>
      <c r="E77" s="2"/>
      <c r="F77" s="7"/>
      <c r="G77" s="7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0.5" customHeight="1">
      <c r="A78" s="2"/>
      <c r="B78" s="7"/>
      <c r="C78" s="7"/>
      <c r="D78" s="2"/>
      <c r="E78" s="2"/>
      <c r="F78" s="7"/>
      <c r="G78" s="7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0.5" customHeight="1">
      <c r="A79" s="2"/>
      <c r="B79" s="7"/>
      <c r="C79" s="7"/>
      <c r="D79" s="2"/>
      <c r="E79" s="2"/>
      <c r="F79" s="7"/>
      <c r="G79" s="7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0.5" customHeight="1">
      <c r="A80" s="2"/>
      <c r="B80" s="7"/>
      <c r="C80" s="7"/>
      <c r="D80" s="2"/>
      <c r="E80" s="2"/>
      <c r="F80" s="7"/>
      <c r="G80" s="7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0.5" customHeight="1">
      <c r="A81" s="2"/>
      <c r="B81" s="7"/>
      <c r="C81" s="7"/>
      <c r="D81" s="2"/>
      <c r="E81" s="2"/>
      <c r="F81" s="7"/>
      <c r="G81" s="7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0.5" customHeight="1">
      <c r="A82" s="2"/>
      <c r="B82" s="7"/>
      <c r="C82" s="7"/>
      <c r="D82" s="2"/>
      <c r="E82" s="2"/>
      <c r="F82" s="7"/>
      <c r="G82" s="7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0.5" customHeight="1">
      <c r="A83" s="2"/>
      <c r="B83" s="7"/>
      <c r="C83" s="7"/>
      <c r="D83" s="2"/>
      <c r="E83" s="2"/>
      <c r="F83" s="7"/>
      <c r="G83" s="7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0.5" customHeight="1">
      <c r="A84" s="2"/>
      <c r="B84" s="7"/>
      <c r="C84" s="7"/>
      <c r="D84" s="2"/>
      <c r="E84" s="2"/>
      <c r="F84" s="7"/>
      <c r="G84" s="7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0.5" customHeight="1">
      <c r="A85" s="2"/>
      <c r="B85" s="7"/>
      <c r="C85" s="7"/>
      <c r="D85" s="2"/>
      <c r="E85" s="2"/>
      <c r="F85" s="7"/>
      <c r="G85" s="7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0.5" customHeight="1">
      <c r="A86" s="2"/>
      <c r="B86" s="7"/>
      <c r="C86" s="7"/>
      <c r="D86" s="2"/>
      <c r="E86" s="2"/>
      <c r="F86" s="7"/>
      <c r="G86" s="7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0.5" customHeight="1">
      <c r="A87" s="2"/>
      <c r="B87" s="7"/>
      <c r="C87" s="7"/>
      <c r="D87" s="2"/>
      <c r="E87" s="2"/>
      <c r="F87" s="7"/>
      <c r="G87" s="7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0.5" customHeight="1">
      <c r="A88" s="2"/>
      <c r="B88" s="7"/>
      <c r="C88" s="7"/>
      <c r="D88" s="2"/>
      <c r="E88" s="2"/>
      <c r="F88" s="7"/>
      <c r="G88" s="7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0.5" customHeight="1">
      <c r="A89" s="2"/>
      <c r="B89" s="7"/>
      <c r="C89" s="7"/>
      <c r="D89" s="2"/>
      <c r="E89" s="2"/>
      <c r="F89" s="7"/>
      <c r="G89" s="7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0.5" customHeight="1">
      <c r="A90" s="2"/>
      <c r="B90" s="7"/>
      <c r="C90" s="7"/>
      <c r="D90" s="2"/>
      <c r="E90" s="2"/>
      <c r="F90" s="7"/>
      <c r="G90" s="7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0.5" customHeight="1">
      <c r="A91" s="2"/>
      <c r="B91" s="7"/>
      <c r="C91" s="7"/>
      <c r="D91" s="2"/>
      <c r="E91" s="2"/>
      <c r="F91" s="7"/>
      <c r="G91" s="7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0.5" customHeight="1">
      <c r="A92" s="2"/>
      <c r="B92" s="7"/>
      <c r="C92" s="7"/>
      <c r="D92" s="2"/>
      <c r="E92" s="2"/>
      <c r="F92" s="7"/>
      <c r="G92" s="7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0.5" customHeight="1">
      <c r="A93" s="2"/>
      <c r="B93" s="7"/>
      <c r="C93" s="7"/>
      <c r="D93" s="2"/>
      <c r="E93" s="2"/>
      <c r="F93" s="7"/>
      <c r="G93" s="7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0.5" customHeight="1">
      <c r="A94" s="2"/>
      <c r="B94" s="7"/>
      <c r="C94" s="7"/>
      <c r="D94" s="2"/>
      <c r="E94" s="2"/>
      <c r="F94" s="7"/>
      <c r="G94" s="7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0.5" customHeight="1">
      <c r="A95" s="2"/>
      <c r="B95" s="7"/>
      <c r="C95" s="7"/>
      <c r="D95" s="2"/>
      <c r="E95" s="2"/>
      <c r="F95" s="7"/>
      <c r="G95" s="7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0.5" customHeight="1">
      <c r="A96" s="2"/>
      <c r="B96" s="7"/>
      <c r="C96" s="7"/>
      <c r="D96" s="2"/>
      <c r="E96" s="2"/>
      <c r="F96" s="7"/>
      <c r="G96" s="7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0.5" customHeight="1">
      <c r="A97" s="2"/>
      <c r="B97" s="7"/>
      <c r="C97" s="7"/>
      <c r="D97" s="2"/>
      <c r="E97" s="2"/>
      <c r="F97" s="7"/>
      <c r="G97" s="7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0.5" customHeight="1">
      <c r="A98" s="2"/>
      <c r="B98" s="7"/>
      <c r="C98" s="7"/>
      <c r="D98" s="2"/>
      <c r="E98" s="2"/>
      <c r="F98" s="7"/>
      <c r="G98" s="7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0.5" customHeight="1">
      <c r="A99" s="2"/>
      <c r="B99" s="7"/>
      <c r="C99" s="7"/>
      <c r="D99" s="2"/>
      <c r="E99" s="2"/>
      <c r="F99" s="7"/>
      <c r="G99" s="7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0.5" customHeight="1">
      <c r="A100" s="2"/>
      <c r="B100" s="7"/>
      <c r="C100" s="7"/>
      <c r="D100" s="2"/>
      <c r="E100" s="2"/>
      <c r="F100" s="7"/>
      <c r="G100" s="7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0.5" customHeight="1">
      <c r="A101" s="2"/>
      <c r="B101" s="7"/>
      <c r="C101" s="7"/>
      <c r="D101" s="2"/>
      <c r="E101" s="2"/>
      <c r="F101" s="7"/>
      <c r="G101" s="7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0.5" customHeight="1">
      <c r="A102" s="2"/>
      <c r="B102" s="7"/>
      <c r="C102" s="7"/>
      <c r="D102" s="2"/>
      <c r="E102" s="2"/>
      <c r="F102" s="7"/>
      <c r="G102" s="7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0.5" customHeight="1">
      <c r="A103" s="2"/>
      <c r="B103" s="7"/>
      <c r="C103" s="7"/>
      <c r="D103" s="2"/>
      <c r="E103" s="2"/>
      <c r="F103" s="7"/>
      <c r="G103" s="7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0.5" customHeight="1">
      <c r="A104" s="2"/>
      <c r="B104" s="7"/>
      <c r="C104" s="7"/>
      <c r="D104" s="2"/>
      <c r="E104" s="2"/>
      <c r="F104" s="7"/>
      <c r="G104" s="7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0.5" customHeight="1">
      <c r="A105" s="2"/>
      <c r="B105" s="7"/>
      <c r="C105" s="7"/>
      <c r="D105" s="2"/>
      <c r="E105" s="2"/>
      <c r="F105" s="7"/>
      <c r="G105" s="7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0.5" customHeight="1">
      <c r="A106" s="2"/>
      <c r="B106" s="7"/>
      <c r="C106" s="7"/>
      <c r="D106" s="2"/>
      <c r="E106" s="2"/>
      <c r="F106" s="7"/>
      <c r="G106" s="7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0.5" customHeight="1">
      <c r="A107" s="2"/>
      <c r="B107" s="7"/>
      <c r="C107" s="7"/>
      <c r="D107" s="2"/>
      <c r="E107" s="2"/>
      <c r="F107" s="7"/>
      <c r="G107" s="7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0.5" customHeight="1">
      <c r="A108" s="2"/>
      <c r="B108" s="7"/>
      <c r="C108" s="7"/>
      <c r="D108" s="2"/>
      <c r="E108" s="2"/>
      <c r="F108" s="7"/>
      <c r="G108" s="7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0.5" customHeight="1">
      <c r="A109" s="2"/>
      <c r="B109" s="7"/>
      <c r="C109" s="7"/>
      <c r="D109" s="2"/>
      <c r="E109" s="2"/>
      <c r="F109" s="7"/>
      <c r="G109" s="7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0.5" customHeight="1">
      <c r="A110" s="2"/>
      <c r="B110" s="7"/>
      <c r="C110" s="7"/>
      <c r="D110" s="2"/>
      <c r="E110" s="2"/>
      <c r="F110" s="7"/>
      <c r="G110" s="7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0.5" customHeight="1">
      <c r="A111" s="2"/>
      <c r="B111" s="7"/>
      <c r="C111" s="7"/>
      <c r="D111" s="2"/>
      <c r="E111" s="2"/>
      <c r="F111" s="7"/>
      <c r="G111" s="7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0.5" customHeight="1">
      <c r="A112" s="2"/>
      <c r="B112" s="7"/>
      <c r="C112" s="7"/>
      <c r="D112" s="2"/>
      <c r="E112" s="2"/>
      <c r="F112" s="7"/>
      <c r="G112" s="7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0.5" customHeight="1">
      <c r="A113" s="2"/>
      <c r="B113" s="7"/>
      <c r="C113" s="7"/>
      <c r="D113" s="2"/>
      <c r="E113" s="2"/>
      <c r="F113" s="7"/>
      <c r="G113" s="7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0.5" customHeight="1">
      <c r="A114" s="2"/>
      <c r="B114" s="7"/>
      <c r="C114" s="7"/>
      <c r="D114" s="2"/>
      <c r="E114" s="2"/>
      <c r="F114" s="7"/>
      <c r="G114" s="7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0.5" customHeight="1">
      <c r="A115" s="2"/>
      <c r="B115" s="7"/>
      <c r="C115" s="7"/>
      <c r="D115" s="2"/>
      <c r="E115" s="2"/>
      <c r="F115" s="7"/>
      <c r="G115" s="7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0.5" customHeight="1">
      <c r="A116" s="2"/>
      <c r="B116" s="7"/>
      <c r="C116" s="7"/>
      <c r="D116" s="2"/>
      <c r="E116" s="2"/>
      <c r="F116" s="7"/>
      <c r="G116" s="7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0.5" customHeight="1">
      <c r="A117" s="2"/>
      <c r="B117" s="7"/>
      <c r="C117" s="7"/>
      <c r="D117" s="2"/>
      <c r="E117" s="2"/>
      <c r="F117" s="7"/>
      <c r="G117" s="7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0.5" customHeight="1">
      <c r="A118" s="2"/>
      <c r="B118" s="7"/>
      <c r="C118" s="7"/>
      <c r="D118" s="2"/>
      <c r="E118" s="2"/>
      <c r="F118" s="7"/>
      <c r="G118" s="7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0.5" customHeight="1">
      <c r="A119" s="2"/>
      <c r="B119" s="7"/>
      <c r="C119" s="7"/>
      <c r="D119" s="2"/>
      <c r="E119" s="2"/>
      <c r="F119" s="7"/>
      <c r="G119" s="7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0.5" customHeight="1">
      <c r="A120" s="2"/>
      <c r="B120" s="7"/>
      <c r="C120" s="7"/>
      <c r="D120" s="2"/>
      <c r="E120" s="2"/>
      <c r="F120" s="7"/>
      <c r="G120" s="7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0.5" customHeight="1">
      <c r="A121" s="2"/>
      <c r="B121" s="7"/>
      <c r="C121" s="7"/>
      <c r="D121" s="2"/>
      <c r="E121" s="2"/>
      <c r="F121" s="7"/>
      <c r="G121" s="7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0.5" customHeight="1">
      <c r="A122" s="2"/>
      <c r="B122" s="7"/>
      <c r="C122" s="7"/>
      <c r="D122" s="2"/>
      <c r="E122" s="2"/>
      <c r="F122" s="7"/>
      <c r="G122" s="7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0.5" customHeight="1">
      <c r="A123" s="2"/>
      <c r="B123" s="7"/>
      <c r="C123" s="7"/>
      <c r="D123" s="2"/>
      <c r="E123" s="2"/>
      <c r="F123" s="7"/>
      <c r="G123" s="7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0.5" customHeight="1">
      <c r="A124" s="2"/>
      <c r="B124" s="7"/>
      <c r="C124" s="7"/>
      <c r="D124" s="2"/>
      <c r="E124" s="2"/>
      <c r="F124" s="7"/>
      <c r="G124" s="7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0.5" customHeight="1">
      <c r="A125" s="2"/>
      <c r="B125" s="7"/>
      <c r="C125" s="7"/>
      <c r="D125" s="2"/>
      <c r="E125" s="2"/>
      <c r="F125" s="7"/>
      <c r="G125" s="7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0.5" customHeight="1">
      <c r="A126" s="2"/>
      <c r="B126" s="7"/>
      <c r="C126" s="7"/>
      <c r="D126" s="2"/>
      <c r="E126" s="2"/>
      <c r="F126" s="7"/>
      <c r="G126" s="7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0.5" customHeight="1">
      <c r="A127" s="2"/>
      <c r="B127" s="7"/>
      <c r="C127" s="7"/>
      <c r="D127" s="2"/>
      <c r="E127" s="2"/>
      <c r="F127" s="7"/>
      <c r="G127" s="7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0.5" customHeight="1">
      <c r="A128" s="2"/>
      <c r="B128" s="7"/>
      <c r="C128" s="7"/>
      <c r="D128" s="2"/>
      <c r="E128" s="2"/>
      <c r="F128" s="7"/>
      <c r="G128" s="7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0.5" customHeight="1">
      <c r="A129" s="2"/>
      <c r="B129" s="7"/>
      <c r="C129" s="7"/>
      <c r="D129" s="2"/>
      <c r="E129" s="2"/>
      <c r="F129" s="7"/>
      <c r="G129" s="7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0.5" customHeight="1">
      <c r="A130" s="2"/>
      <c r="B130" s="7"/>
      <c r="C130" s="7"/>
      <c r="D130" s="2"/>
      <c r="E130" s="2"/>
      <c r="F130" s="7"/>
      <c r="G130" s="7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0.5" customHeight="1">
      <c r="A131" s="2"/>
      <c r="B131" s="7"/>
      <c r="C131" s="7"/>
      <c r="D131" s="2"/>
      <c r="E131" s="2"/>
      <c r="F131" s="7"/>
      <c r="G131" s="7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0.5" customHeight="1">
      <c r="A132" s="2"/>
      <c r="B132" s="7"/>
      <c r="C132" s="7"/>
      <c r="D132" s="2"/>
      <c r="E132" s="2"/>
      <c r="F132" s="7"/>
      <c r="G132" s="7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0.5" customHeight="1">
      <c r="A133" s="2"/>
      <c r="B133" s="7"/>
      <c r="C133" s="7"/>
      <c r="D133" s="2"/>
      <c r="E133" s="2"/>
      <c r="F133" s="7"/>
      <c r="G133" s="7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0.5" customHeight="1">
      <c r="A134" s="2"/>
      <c r="B134" s="7"/>
      <c r="C134" s="7"/>
      <c r="D134" s="2"/>
      <c r="E134" s="2"/>
      <c r="F134" s="7"/>
      <c r="G134" s="7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0.5" customHeight="1">
      <c r="A135" s="2"/>
      <c r="B135" s="7"/>
      <c r="C135" s="7"/>
      <c r="D135" s="2"/>
      <c r="E135" s="2"/>
      <c r="F135" s="7"/>
      <c r="G135" s="7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0.5" customHeight="1">
      <c r="A136" s="2"/>
      <c r="B136" s="7"/>
      <c r="C136" s="7"/>
      <c r="D136" s="2"/>
      <c r="E136" s="2"/>
      <c r="F136" s="7"/>
      <c r="G136" s="7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0.5" customHeight="1">
      <c r="A137" s="2"/>
      <c r="B137" s="7"/>
      <c r="C137" s="7"/>
      <c r="D137" s="2"/>
      <c r="E137" s="2"/>
      <c r="F137" s="7"/>
      <c r="G137" s="7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0.5" customHeight="1">
      <c r="A138" s="2"/>
      <c r="B138" s="7"/>
      <c r="C138" s="7"/>
      <c r="D138" s="2"/>
      <c r="E138" s="2"/>
      <c r="F138" s="7"/>
      <c r="G138" s="7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0.5" customHeight="1">
      <c r="A139" s="2"/>
      <c r="B139" s="7"/>
      <c r="C139" s="7"/>
      <c r="D139" s="2"/>
      <c r="E139" s="2"/>
      <c r="F139" s="7"/>
      <c r="G139" s="7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0.5" customHeight="1">
      <c r="A140" s="2"/>
      <c r="B140" s="7"/>
      <c r="C140" s="7"/>
      <c r="D140" s="2"/>
      <c r="E140" s="2"/>
      <c r="F140" s="7"/>
      <c r="G140" s="7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0.5" customHeight="1">
      <c r="A141" s="2"/>
      <c r="B141" s="7"/>
      <c r="C141" s="7"/>
      <c r="D141" s="2"/>
      <c r="E141" s="2"/>
      <c r="F141" s="7"/>
      <c r="G141" s="7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0.5" customHeight="1">
      <c r="A142" s="2"/>
      <c r="B142" s="7"/>
      <c r="C142" s="7"/>
      <c r="D142" s="2"/>
      <c r="E142" s="2"/>
      <c r="F142" s="7"/>
      <c r="G142" s="7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0.5" customHeight="1">
      <c r="A143" s="2"/>
      <c r="B143" s="7"/>
      <c r="C143" s="7"/>
      <c r="D143" s="2"/>
      <c r="E143" s="2"/>
      <c r="F143" s="7"/>
      <c r="G143" s="7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0.5" customHeight="1">
      <c r="A144" s="2"/>
      <c r="B144" s="7"/>
      <c r="C144" s="7"/>
      <c r="D144" s="2"/>
      <c r="E144" s="2"/>
      <c r="F144" s="7"/>
      <c r="G144" s="7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0.5" customHeight="1">
      <c r="A145" s="2"/>
      <c r="B145" s="7"/>
      <c r="C145" s="7"/>
      <c r="D145" s="2"/>
      <c r="E145" s="2"/>
      <c r="F145" s="7"/>
      <c r="G145" s="7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0.5" customHeight="1">
      <c r="A146" s="2"/>
      <c r="B146" s="7"/>
      <c r="C146" s="7"/>
      <c r="D146" s="2"/>
      <c r="E146" s="2"/>
      <c r="F146" s="7"/>
      <c r="G146" s="7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0.5" customHeight="1">
      <c r="A147" s="2"/>
      <c r="B147" s="7"/>
      <c r="C147" s="7"/>
      <c r="D147" s="2"/>
      <c r="E147" s="2"/>
      <c r="F147" s="7"/>
      <c r="G147" s="7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0.5" customHeight="1">
      <c r="A148" s="2"/>
      <c r="B148" s="7"/>
      <c r="C148" s="7"/>
      <c r="D148" s="2"/>
      <c r="E148" s="2"/>
      <c r="F148" s="7"/>
      <c r="G148" s="7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0.5" customHeight="1">
      <c r="A149" s="2"/>
      <c r="B149" s="7"/>
      <c r="C149" s="7"/>
      <c r="D149" s="2"/>
      <c r="E149" s="2"/>
      <c r="F149" s="7"/>
      <c r="G149" s="7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0.5" customHeight="1">
      <c r="A150" s="2"/>
      <c r="B150" s="7"/>
      <c r="C150" s="7"/>
      <c r="D150" s="2"/>
      <c r="E150" s="2"/>
      <c r="F150" s="7"/>
      <c r="G150" s="7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0.5" customHeight="1">
      <c r="A151" s="2"/>
      <c r="B151" s="7"/>
      <c r="C151" s="7"/>
      <c r="D151" s="2"/>
      <c r="E151" s="2"/>
      <c r="F151" s="7"/>
      <c r="G151" s="7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0.5" customHeight="1">
      <c r="A152" s="2"/>
      <c r="B152" s="7"/>
      <c r="C152" s="7"/>
      <c r="D152" s="2"/>
      <c r="E152" s="2"/>
      <c r="F152" s="7"/>
      <c r="G152" s="7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0.5" customHeight="1">
      <c r="A153" s="2"/>
      <c r="B153" s="7"/>
      <c r="C153" s="7"/>
      <c r="D153" s="2"/>
      <c r="E153" s="2"/>
      <c r="F153" s="7"/>
      <c r="G153" s="7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0.5" customHeight="1">
      <c r="A154" s="2"/>
      <c r="B154" s="7"/>
      <c r="C154" s="7"/>
      <c r="D154" s="2"/>
      <c r="E154" s="2"/>
      <c r="F154" s="7"/>
      <c r="G154" s="7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0.5" customHeight="1">
      <c r="A155" s="2"/>
      <c r="B155" s="7"/>
      <c r="C155" s="7"/>
      <c r="D155" s="2"/>
      <c r="E155" s="2"/>
      <c r="F155" s="7"/>
      <c r="G155" s="7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0.5" customHeight="1">
      <c r="A156" s="2"/>
      <c r="B156" s="7"/>
      <c r="C156" s="7"/>
      <c r="D156" s="2"/>
      <c r="E156" s="2"/>
      <c r="F156" s="7"/>
      <c r="G156" s="7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0.5" customHeight="1">
      <c r="A157" s="2"/>
      <c r="B157" s="7"/>
      <c r="C157" s="7"/>
      <c r="D157" s="2"/>
      <c r="E157" s="2"/>
      <c r="F157" s="7"/>
      <c r="G157" s="7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0.5" customHeight="1">
      <c r="A158" s="2"/>
      <c r="B158" s="7"/>
      <c r="C158" s="7"/>
      <c r="D158" s="2"/>
      <c r="E158" s="2"/>
      <c r="F158" s="7"/>
      <c r="G158" s="7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0.5" customHeight="1">
      <c r="A159" s="2"/>
      <c r="B159" s="7"/>
      <c r="C159" s="7"/>
      <c r="D159" s="2"/>
      <c r="E159" s="2"/>
      <c r="F159" s="7"/>
      <c r="G159" s="7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0.5" customHeight="1">
      <c r="A160" s="2"/>
      <c r="B160" s="7"/>
      <c r="C160" s="7"/>
      <c r="D160" s="2"/>
      <c r="E160" s="2"/>
      <c r="F160" s="7"/>
      <c r="G160" s="7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0.5" customHeight="1">
      <c r="A161" s="2"/>
      <c r="B161" s="7"/>
      <c r="C161" s="7"/>
      <c r="D161" s="2"/>
      <c r="E161" s="2"/>
      <c r="F161" s="7"/>
      <c r="G161" s="7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0.5" customHeight="1">
      <c r="A162" s="2"/>
      <c r="B162" s="7"/>
      <c r="C162" s="7"/>
      <c r="D162" s="2"/>
      <c r="E162" s="2"/>
      <c r="F162" s="7"/>
      <c r="G162" s="7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0.5" customHeight="1">
      <c r="A163" s="2"/>
      <c r="B163" s="7"/>
      <c r="C163" s="7"/>
      <c r="D163" s="2"/>
      <c r="E163" s="2"/>
      <c r="F163" s="7"/>
      <c r="G163" s="7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0.5" customHeight="1">
      <c r="A164" s="2"/>
      <c r="B164" s="7"/>
      <c r="C164" s="7"/>
      <c r="D164" s="2"/>
      <c r="E164" s="2"/>
      <c r="F164" s="7"/>
      <c r="G164" s="7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0.5" customHeight="1">
      <c r="A165" s="2"/>
      <c r="B165" s="7"/>
      <c r="C165" s="7"/>
      <c r="D165" s="2"/>
      <c r="E165" s="2"/>
      <c r="F165" s="7"/>
      <c r="G165" s="7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0.5" customHeight="1">
      <c r="A166" s="2"/>
      <c r="B166" s="7"/>
      <c r="C166" s="7"/>
      <c r="D166" s="2"/>
      <c r="E166" s="2"/>
      <c r="F166" s="7"/>
      <c r="G166" s="7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0.5" customHeight="1">
      <c r="A167" s="2"/>
      <c r="B167" s="7"/>
      <c r="C167" s="7"/>
      <c r="D167" s="2"/>
      <c r="E167" s="2"/>
      <c r="F167" s="7"/>
      <c r="G167" s="7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0.5" customHeight="1">
      <c r="A168" s="2"/>
      <c r="B168" s="7"/>
      <c r="C168" s="7"/>
      <c r="D168" s="2"/>
      <c r="E168" s="2"/>
      <c r="F168" s="7"/>
      <c r="G168" s="7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0.5" customHeight="1">
      <c r="A169" s="2"/>
      <c r="B169" s="7"/>
      <c r="C169" s="7"/>
      <c r="D169" s="2"/>
      <c r="E169" s="2"/>
      <c r="F169" s="7"/>
      <c r="G169" s="7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0.5" customHeight="1">
      <c r="A170" s="2"/>
      <c r="B170" s="7"/>
      <c r="C170" s="7"/>
      <c r="D170" s="2"/>
      <c r="E170" s="2"/>
      <c r="F170" s="7"/>
      <c r="G170" s="7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0.5" customHeight="1">
      <c r="A171" s="2"/>
      <c r="B171" s="7"/>
      <c r="C171" s="7"/>
      <c r="D171" s="2"/>
      <c r="E171" s="2"/>
      <c r="F171" s="7"/>
      <c r="G171" s="7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0.5" customHeight="1">
      <c r="A172" s="2"/>
      <c r="B172" s="7"/>
      <c r="C172" s="7"/>
      <c r="D172" s="2"/>
      <c r="E172" s="2"/>
      <c r="F172" s="7"/>
      <c r="G172" s="7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0.5" customHeight="1">
      <c r="A173" s="2"/>
      <c r="B173" s="7"/>
      <c r="C173" s="7"/>
      <c r="D173" s="2"/>
      <c r="E173" s="2"/>
      <c r="F173" s="7"/>
      <c r="G173" s="7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0.5" customHeight="1">
      <c r="A174" s="2"/>
      <c r="B174" s="7"/>
      <c r="C174" s="7"/>
      <c r="D174" s="2"/>
      <c r="E174" s="2"/>
      <c r="F174" s="7"/>
      <c r="G174" s="7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0.5" customHeight="1">
      <c r="A175" s="2"/>
      <c r="B175" s="7"/>
      <c r="C175" s="7"/>
      <c r="D175" s="2"/>
      <c r="E175" s="2"/>
      <c r="F175" s="7"/>
      <c r="G175" s="7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0.5" customHeight="1">
      <c r="A176" s="2"/>
      <c r="B176" s="7"/>
      <c r="C176" s="7"/>
      <c r="D176" s="2"/>
      <c r="E176" s="2"/>
      <c r="F176" s="7"/>
      <c r="G176" s="7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0.5" customHeight="1">
      <c r="A177" s="2"/>
      <c r="B177" s="7"/>
      <c r="C177" s="7"/>
      <c r="D177" s="2"/>
      <c r="E177" s="2"/>
      <c r="F177" s="7"/>
      <c r="G177" s="7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0.5" customHeight="1">
      <c r="A178" s="2"/>
      <c r="B178" s="7"/>
      <c r="C178" s="7"/>
      <c r="D178" s="2"/>
      <c r="E178" s="2"/>
      <c r="F178" s="7"/>
      <c r="G178" s="7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0.5" customHeight="1">
      <c r="A179" s="2"/>
      <c r="B179" s="7"/>
      <c r="C179" s="7"/>
      <c r="D179" s="2"/>
      <c r="E179" s="2"/>
      <c r="F179" s="7"/>
      <c r="G179" s="7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0.5" customHeight="1">
      <c r="A180" s="2"/>
      <c r="B180" s="7"/>
      <c r="C180" s="7"/>
      <c r="D180" s="2"/>
      <c r="E180" s="2"/>
      <c r="F180" s="7"/>
      <c r="G180" s="7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0.5" customHeight="1">
      <c r="A181" s="2"/>
      <c r="B181" s="7"/>
      <c r="C181" s="7"/>
      <c r="D181" s="2"/>
      <c r="E181" s="2"/>
      <c r="F181" s="7"/>
      <c r="G181" s="7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0.5" customHeight="1">
      <c r="A182" s="2"/>
      <c r="B182" s="7"/>
      <c r="C182" s="7"/>
      <c r="D182" s="2"/>
      <c r="E182" s="2"/>
      <c r="F182" s="7"/>
      <c r="G182" s="7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0.5" customHeight="1">
      <c r="A183" s="2"/>
      <c r="B183" s="7"/>
      <c r="C183" s="7"/>
      <c r="D183" s="2"/>
      <c r="E183" s="2"/>
      <c r="F183" s="7"/>
      <c r="G183" s="7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0.5" customHeight="1">
      <c r="A184" s="2"/>
      <c r="B184" s="7"/>
      <c r="C184" s="7"/>
      <c r="D184" s="2"/>
      <c r="E184" s="2"/>
      <c r="F184" s="7"/>
      <c r="G184" s="7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0.5" customHeight="1">
      <c r="A185" s="2"/>
      <c r="B185" s="7"/>
      <c r="C185" s="7"/>
      <c r="D185" s="2"/>
      <c r="E185" s="2"/>
      <c r="F185" s="7"/>
      <c r="G185" s="7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0.5" customHeight="1">
      <c r="A186" s="2"/>
      <c r="B186" s="7"/>
      <c r="C186" s="7"/>
      <c r="D186" s="2"/>
      <c r="E186" s="2"/>
      <c r="F186" s="7"/>
      <c r="G186" s="7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0.5" customHeight="1">
      <c r="A187" s="2"/>
      <c r="B187" s="7"/>
      <c r="C187" s="7"/>
      <c r="D187" s="2"/>
      <c r="E187" s="2"/>
      <c r="F187" s="7"/>
      <c r="G187" s="7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0.5" customHeight="1">
      <c r="A188" s="2"/>
      <c r="B188" s="7"/>
      <c r="C188" s="7"/>
      <c r="D188" s="2"/>
      <c r="E188" s="2"/>
      <c r="F188" s="7"/>
      <c r="G188" s="7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0.5" customHeight="1">
      <c r="A189" s="2"/>
      <c r="B189" s="7"/>
      <c r="C189" s="7"/>
      <c r="D189" s="2"/>
      <c r="E189" s="2"/>
      <c r="F189" s="7"/>
      <c r="G189" s="7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0.5" customHeight="1">
      <c r="A190" s="2"/>
      <c r="B190" s="7"/>
      <c r="C190" s="7"/>
      <c r="D190" s="2"/>
      <c r="E190" s="2"/>
      <c r="F190" s="7"/>
      <c r="G190" s="7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0.5" customHeight="1">
      <c r="A191" s="2"/>
      <c r="B191" s="7"/>
      <c r="C191" s="7"/>
      <c r="D191" s="2"/>
      <c r="E191" s="2"/>
      <c r="F191" s="7"/>
      <c r="G191" s="7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0.5" customHeight="1">
      <c r="A192" s="2"/>
      <c r="B192" s="7"/>
      <c r="C192" s="7"/>
      <c r="D192" s="2"/>
      <c r="E192" s="2"/>
      <c r="F192" s="7"/>
      <c r="G192" s="7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0.5" customHeight="1">
      <c r="A193" s="2"/>
      <c r="B193" s="7"/>
      <c r="C193" s="7"/>
      <c r="D193" s="2"/>
      <c r="E193" s="2"/>
      <c r="F193" s="7"/>
      <c r="G193" s="7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0.5" customHeight="1">
      <c r="A194" s="2"/>
      <c r="B194" s="7"/>
      <c r="C194" s="7"/>
      <c r="D194" s="2"/>
      <c r="E194" s="2"/>
      <c r="F194" s="7"/>
      <c r="G194" s="7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0.5" customHeight="1">
      <c r="A195" s="2"/>
      <c r="B195" s="7"/>
      <c r="C195" s="7"/>
      <c r="D195" s="2"/>
      <c r="E195" s="2"/>
      <c r="F195" s="7"/>
      <c r="G195" s="7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0.5" customHeight="1">
      <c r="A196" s="2"/>
      <c r="B196" s="7"/>
      <c r="C196" s="7"/>
      <c r="D196" s="2"/>
      <c r="E196" s="2"/>
      <c r="F196" s="7"/>
      <c r="G196" s="7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0.5" customHeight="1">
      <c r="A197" s="2"/>
      <c r="B197" s="7"/>
      <c r="C197" s="7"/>
      <c r="D197" s="2"/>
      <c r="E197" s="2"/>
      <c r="F197" s="7"/>
      <c r="G197" s="7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0.5" customHeight="1">
      <c r="A198" s="2"/>
      <c r="B198" s="7"/>
      <c r="C198" s="7"/>
      <c r="D198" s="2"/>
      <c r="E198" s="2"/>
      <c r="F198" s="7"/>
      <c r="G198" s="7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0.5" customHeight="1">
      <c r="A199" s="2"/>
      <c r="B199" s="7"/>
      <c r="C199" s="7"/>
      <c r="D199" s="2"/>
      <c r="E199" s="2"/>
      <c r="F199" s="7"/>
      <c r="G199" s="7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0.5" customHeight="1">
      <c r="A200" s="2"/>
      <c r="B200" s="7"/>
      <c r="C200" s="7"/>
      <c r="D200" s="2"/>
      <c r="E200" s="2"/>
      <c r="F200" s="7"/>
      <c r="G200" s="7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0.5" customHeight="1">
      <c r="A201" s="2"/>
      <c r="B201" s="7"/>
      <c r="C201" s="7"/>
      <c r="D201" s="2"/>
      <c r="E201" s="2"/>
      <c r="F201" s="7"/>
      <c r="G201" s="7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0.5" customHeight="1">
      <c r="A202" s="2"/>
      <c r="B202" s="7"/>
      <c r="C202" s="7"/>
      <c r="D202" s="2"/>
      <c r="E202" s="2"/>
      <c r="F202" s="7"/>
      <c r="G202" s="7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0.5" customHeight="1">
      <c r="A203" s="2"/>
      <c r="B203" s="7"/>
      <c r="C203" s="7"/>
      <c r="D203" s="2"/>
      <c r="E203" s="2"/>
      <c r="F203" s="7"/>
      <c r="G203" s="7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0.5" customHeight="1">
      <c r="A204" s="2"/>
      <c r="B204" s="7"/>
      <c r="C204" s="7"/>
      <c r="D204" s="2"/>
      <c r="E204" s="2"/>
      <c r="F204" s="7"/>
      <c r="G204" s="7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0.5" customHeight="1">
      <c r="A205" s="2"/>
      <c r="B205" s="7"/>
      <c r="C205" s="7"/>
      <c r="D205" s="2"/>
      <c r="E205" s="2"/>
      <c r="F205" s="7"/>
      <c r="G205" s="7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0.5" customHeight="1">
      <c r="A206" s="2"/>
      <c r="B206" s="7"/>
      <c r="C206" s="7"/>
      <c r="D206" s="2"/>
      <c r="E206" s="2"/>
      <c r="F206" s="7"/>
      <c r="G206" s="7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0.5" customHeight="1">
      <c r="A207" s="2"/>
      <c r="B207" s="7"/>
      <c r="C207" s="7"/>
      <c r="D207" s="2"/>
      <c r="E207" s="2"/>
      <c r="F207" s="7"/>
      <c r="G207" s="7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0.5" customHeight="1">
      <c r="A208" s="2"/>
      <c r="B208" s="7"/>
      <c r="C208" s="7"/>
      <c r="D208" s="2"/>
      <c r="E208" s="2"/>
      <c r="F208" s="7"/>
      <c r="G208" s="7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0.5" customHeight="1">
      <c r="A209" s="2"/>
      <c r="B209" s="7"/>
      <c r="C209" s="7"/>
      <c r="D209" s="2"/>
      <c r="E209" s="2"/>
      <c r="F209" s="7"/>
      <c r="G209" s="7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0.5" customHeight="1">
      <c r="A210" s="2"/>
      <c r="B210" s="7"/>
      <c r="C210" s="7"/>
      <c r="D210" s="2"/>
      <c r="E210" s="2"/>
      <c r="F210" s="7"/>
      <c r="G210" s="7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0.5" customHeight="1">
      <c r="A211" s="2"/>
      <c r="B211" s="7"/>
      <c r="C211" s="7"/>
      <c r="D211" s="2"/>
      <c r="E211" s="2"/>
      <c r="F211" s="7"/>
      <c r="G211" s="7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0.5" customHeight="1">
      <c r="A212" s="2"/>
      <c r="B212" s="7"/>
      <c r="C212" s="7"/>
      <c r="D212" s="2"/>
      <c r="E212" s="2"/>
      <c r="F212" s="7"/>
      <c r="G212" s="7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0.5" customHeight="1">
      <c r="A213" s="2"/>
      <c r="B213" s="7"/>
      <c r="C213" s="7"/>
      <c r="D213" s="2"/>
      <c r="E213" s="2"/>
      <c r="F213" s="7"/>
      <c r="G213" s="7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0.5" customHeight="1">
      <c r="A214" s="2"/>
      <c r="B214" s="7"/>
      <c r="C214" s="7"/>
      <c r="D214" s="2"/>
      <c r="E214" s="2"/>
      <c r="F214" s="7"/>
      <c r="G214" s="7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0.5" customHeight="1">
      <c r="A215" s="2"/>
      <c r="B215" s="7"/>
      <c r="C215" s="7"/>
      <c r="D215" s="2"/>
      <c r="E215" s="2"/>
      <c r="F215" s="7"/>
      <c r="G215" s="7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0.5" customHeight="1">
      <c r="A216" s="2"/>
      <c r="B216" s="7"/>
      <c r="C216" s="7"/>
      <c r="D216" s="2"/>
      <c r="E216" s="2"/>
      <c r="F216" s="7"/>
      <c r="G216" s="7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0.5" customHeight="1">
      <c r="A217" s="2"/>
      <c r="B217" s="7"/>
      <c r="C217" s="7"/>
      <c r="D217" s="2"/>
      <c r="E217" s="2"/>
      <c r="F217" s="7"/>
      <c r="G217" s="7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rintOptions/>
  <pageMargins bottom="0.75" footer="0.0" header="0.0" left="0.7" right="0.7" top="0.75"/>
  <pageSetup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22.88"/>
    <col customWidth="1" min="2" max="2" width="11.75"/>
    <col customWidth="1" min="3" max="9" width="11.5"/>
    <col customWidth="1" min="10" max="26" width="10.0"/>
  </cols>
  <sheetData>
    <row r="1" ht="15.0" customHeight="1">
      <c r="A1" s="1" t="s">
        <v>0</v>
      </c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5.0" customHeight="1">
      <c r="A2" s="3" t="s">
        <v>1</v>
      </c>
      <c r="E2" s="4" t="s">
        <v>26</v>
      </c>
      <c r="G2" s="5" t="s">
        <v>3</v>
      </c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5.0" customHeight="1">
      <c r="A3" s="1" t="s">
        <v>4</v>
      </c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15.0" customHeight="1">
      <c r="A4" s="6" t="s">
        <v>5</v>
      </c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10.5" customHeight="1">
      <c r="A5" s="2"/>
      <c r="B5" s="7"/>
      <c r="C5" s="7"/>
      <c r="D5" s="2"/>
      <c r="E5" s="2"/>
      <c r="F5" s="7"/>
      <c r="G5" s="7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10.5" customHeight="1">
      <c r="A6" s="8" t="s">
        <v>6</v>
      </c>
      <c r="B6" s="9" t="s">
        <v>7</v>
      </c>
      <c r="C6" s="10"/>
      <c r="D6" s="10"/>
      <c r="E6" s="11"/>
      <c r="F6" s="12" t="s">
        <v>8</v>
      </c>
      <c r="G6" s="10"/>
      <c r="H6" s="10"/>
      <c r="I6" s="11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10.5" customHeight="1">
      <c r="A7" s="13"/>
      <c r="B7" s="14" t="s">
        <v>9</v>
      </c>
      <c r="C7" s="14" t="s">
        <v>10</v>
      </c>
      <c r="D7" s="15" t="s">
        <v>11</v>
      </c>
      <c r="E7" s="15" t="s">
        <v>12</v>
      </c>
      <c r="F7" s="16" t="s">
        <v>9</v>
      </c>
      <c r="G7" s="16" t="s">
        <v>10</v>
      </c>
      <c r="H7" s="17" t="s">
        <v>11</v>
      </c>
      <c r="I7" s="17" t="s">
        <v>12</v>
      </c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10.5" customHeight="1">
      <c r="A8" s="18" t="s">
        <v>13</v>
      </c>
      <c r="B8" s="19">
        <f>IFERROR(__xludf.DUMMYFUNCTION("+Hoja2!J8"),83.0)</f>
        <v>83</v>
      </c>
      <c r="C8" s="19"/>
      <c r="D8" s="21">
        <f>IFERROR(__xludf.DUMMYFUNCTION("+IFERROR((C8/B8),0)"),0.0)</f>
        <v>0</v>
      </c>
      <c r="E8" s="19"/>
      <c r="F8" s="19">
        <f>IFERROR(__xludf.DUMMYFUNCTION("+B8+AGO!F8"),630.8)</f>
        <v>630.8</v>
      </c>
      <c r="G8" s="19">
        <f>IFERROR(__xludf.DUMMYFUNCTION("+C8+AGO!G8"),40.0)</f>
        <v>40</v>
      </c>
      <c r="H8" s="21">
        <f>IFERROR(__xludf.DUMMYFUNCTION("+IFERROR((G8/F8),0)"),0.06341154090044389)</f>
        <v>0.0634115409</v>
      </c>
      <c r="I8" s="22">
        <f>E8+AGO!I8</f>
        <v>0</v>
      </c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10.5" customHeight="1">
      <c r="A9" s="18" t="s">
        <v>14</v>
      </c>
      <c r="B9" s="19">
        <f>IFERROR(__xludf.DUMMYFUNCTION("+Hoja2!J19"),25.0)</f>
        <v>25</v>
      </c>
      <c r="C9" s="19"/>
      <c r="D9" s="21">
        <f>IFERROR(__xludf.DUMMYFUNCTION("+IFERROR((C9/B9),0)"),0.0)</f>
        <v>0</v>
      </c>
      <c r="E9" s="19"/>
      <c r="F9" s="19">
        <f>IFERROR(__xludf.DUMMYFUNCTION("+B9+AGO!F9"),190.0)</f>
        <v>190</v>
      </c>
      <c r="G9" s="19">
        <f>IFERROR(__xludf.DUMMYFUNCTION("+C9+AGO!G9"),234.0)</f>
        <v>234</v>
      </c>
      <c r="H9" s="21">
        <f>IFERROR(__xludf.DUMMYFUNCTION("+IFERROR((G9/F9),0)"),1.231578947368421)</f>
        <v>1.231578947</v>
      </c>
      <c r="I9" s="22">
        <f>E9+AGO!I9</f>
        <v>0</v>
      </c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10.5" customHeight="1">
      <c r="A10" s="23" t="s">
        <v>15</v>
      </c>
      <c r="B10" s="24">
        <f>IFERROR(__xludf.DUMMYFUNCTION("+B8-B9"),58.0)</f>
        <v>58</v>
      </c>
      <c r="C10" s="24">
        <f>IFERROR(__xludf.DUMMYFUNCTION("+C8-C9"),0.0)</f>
        <v>0</v>
      </c>
      <c r="D10" s="25">
        <f>IFERROR(__xludf.DUMMYFUNCTION("+IFERROR(C10/B10,0)"),0.0)</f>
        <v>0</v>
      </c>
      <c r="E10" s="24">
        <f>IFERROR(__xludf.DUMMYFUNCTION("+E8-E9"),0.0)</f>
        <v>0</v>
      </c>
      <c r="F10" s="24">
        <f>IFERROR(__xludf.DUMMYFUNCTION("+F8-F9"),440.79999999999995)</f>
        <v>440.8</v>
      </c>
      <c r="G10" s="24">
        <f>IFERROR(__xludf.DUMMYFUNCTION("+G8-G9"),-194.0)</f>
        <v>-194</v>
      </c>
      <c r="H10" s="25">
        <f>IFERROR(__xludf.DUMMYFUNCTION("+IFERROR(G10/F10,0)"),-0.4401088929219601)</f>
        <v>-0.4401088929</v>
      </c>
      <c r="I10" s="24">
        <f>IFERROR(__xludf.DUMMYFUNCTION("+I8-I9"),0.0)</f>
        <v>0</v>
      </c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10.5" customHeight="1">
      <c r="A11" s="26"/>
      <c r="B11" s="27"/>
      <c r="C11" s="27"/>
      <c r="D11" s="28"/>
      <c r="E11" s="27"/>
      <c r="F11" s="27"/>
      <c r="G11" s="27"/>
      <c r="H11" s="28"/>
      <c r="I11" s="28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10.5" customHeight="1">
      <c r="A12" s="2"/>
      <c r="B12" s="7"/>
      <c r="C12" s="7"/>
      <c r="D12" s="2"/>
      <c r="E12" s="7"/>
      <c r="F12" s="7"/>
      <c r="G12" s="7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10.5" customHeight="1">
      <c r="A13" s="23" t="s">
        <v>16</v>
      </c>
      <c r="B13" s="24">
        <f t="shared" ref="B13:C13" si="1">B10</f>
        <v>58</v>
      </c>
      <c r="C13" s="24">
        <f t="shared" si="1"/>
        <v>0</v>
      </c>
      <c r="D13" s="25">
        <f>IFERROR(__xludf.DUMMYFUNCTION("+IFERROR((C13/B13),0)"),0.0)</f>
        <v>0</v>
      </c>
      <c r="E13" s="24">
        <f t="shared" ref="E13:G13" si="2">E10</f>
        <v>0</v>
      </c>
      <c r="F13" s="24">
        <f t="shared" si="2"/>
        <v>440.8</v>
      </c>
      <c r="G13" s="24">
        <f t="shared" si="2"/>
        <v>-194</v>
      </c>
      <c r="H13" s="25">
        <f>IFERROR(__xludf.DUMMYFUNCTION("+IFERROR((G13/F13),0)"),-0.4401088929219601)</f>
        <v>-0.4401088929</v>
      </c>
      <c r="I13" s="24">
        <f>I10</f>
        <v>0</v>
      </c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10.5" customHeight="1">
      <c r="A14" s="2"/>
      <c r="B14" s="7"/>
      <c r="C14" s="7"/>
      <c r="D14" s="2"/>
      <c r="E14" s="2"/>
      <c r="F14" s="7"/>
      <c r="G14" s="7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10.5" customHeight="1">
      <c r="A15" s="23" t="s">
        <v>17</v>
      </c>
      <c r="B15" s="19">
        <f>IFERROR(__xludf.DUMMYFUNCTION("+Hoja2!J35"),350.0)</f>
        <v>350</v>
      </c>
      <c r="C15" s="19"/>
      <c r="D15" s="25">
        <f>IFERROR(__xludf.DUMMYFUNCTION("+IFERROR((C15/B15),0)"),0.0)</f>
        <v>0</v>
      </c>
      <c r="E15" s="19"/>
      <c r="F15" s="19">
        <f>IFERROR(__xludf.DUMMYFUNCTION("+B15+AGO!F15"),2660.0)</f>
        <v>2660</v>
      </c>
      <c r="G15" s="19">
        <f>IFERROR(__xludf.DUMMYFUNCTION("+C15+AGO!G15"),218.0)</f>
        <v>218</v>
      </c>
      <c r="H15" s="25">
        <f>IFERROR(__xludf.DUMMYFUNCTION("+IFERROR((G15/F15),0)"),0.08195488721804511)</f>
        <v>0.08195488722</v>
      </c>
      <c r="I15" s="30">
        <f>E15+AGO!I15</f>
        <v>0</v>
      </c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</row>
    <row r="16" ht="10.5" customHeight="1">
      <c r="A16" s="31"/>
      <c r="B16" s="32"/>
      <c r="C16" s="32"/>
      <c r="D16" s="31"/>
      <c r="E16" s="31"/>
      <c r="F16" s="7"/>
      <c r="G16" s="7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</row>
    <row r="17" ht="10.5" customHeight="1">
      <c r="A17" s="23" t="s">
        <v>18</v>
      </c>
      <c r="B17" s="19">
        <f>IFERROR(__xludf.DUMMYFUNCTION("+Hoja2!J36"),620.0)</f>
        <v>620</v>
      </c>
      <c r="C17" s="19"/>
      <c r="D17" s="25">
        <f>IFERROR(__xludf.DUMMYFUNCTION("+IFERROR((C17/B17),0)"),0.0)</f>
        <v>0</v>
      </c>
      <c r="E17" s="19"/>
      <c r="F17" s="19">
        <f>IFERROR(__xludf.DUMMYFUNCTION("+B17+AGO!F17"),4712.0)</f>
        <v>4712</v>
      </c>
      <c r="G17" s="19">
        <f>IFERROR(__xludf.DUMMYFUNCTION("+C17+AGO!G17"),1164.0)</f>
        <v>1164</v>
      </c>
      <c r="H17" s="25">
        <f>IFERROR(__xludf.DUMMYFUNCTION("+IFERROR((G17/F17),0)"),0.2470288624787776)</f>
        <v>0.2470288625</v>
      </c>
      <c r="I17" s="30">
        <f>E17+AGO!I17</f>
        <v>0</v>
      </c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</row>
    <row r="18" ht="10.5" customHeight="1">
      <c r="A18" s="2"/>
      <c r="B18" s="7"/>
      <c r="C18" s="7"/>
      <c r="D18" s="2"/>
      <c r="E18" s="2"/>
      <c r="F18" s="7"/>
      <c r="G18" s="7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10.5" customHeight="1">
      <c r="A19" s="2"/>
      <c r="B19" s="7"/>
      <c r="C19" s="7"/>
      <c r="D19" s="2"/>
      <c r="E19" s="2"/>
      <c r="F19" s="7"/>
      <c r="G19" s="7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10.5" customHeight="1">
      <c r="A20" s="2"/>
      <c r="B20" s="7"/>
      <c r="C20" s="7"/>
      <c r="D20" s="2"/>
      <c r="E20" s="2"/>
      <c r="F20" s="7"/>
      <c r="G20" s="7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0.5" customHeight="1">
      <c r="A21" s="2"/>
      <c r="B21" s="7"/>
      <c r="C21" s="7"/>
      <c r="D21" s="2"/>
      <c r="E21" s="2"/>
      <c r="F21" s="7"/>
      <c r="G21" s="7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0.5" customHeight="1">
      <c r="A22" s="2"/>
      <c r="B22" s="7"/>
      <c r="C22" s="7"/>
      <c r="D22" s="2"/>
      <c r="E22" s="2"/>
      <c r="F22" s="7"/>
      <c r="G22" s="7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0.5" customHeight="1">
      <c r="A23" s="2"/>
      <c r="B23" s="7"/>
      <c r="C23" s="7"/>
      <c r="D23" s="2"/>
      <c r="E23" s="2"/>
      <c r="F23" s="7"/>
      <c r="G23" s="7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0.5" customHeight="1">
      <c r="A24" s="2"/>
      <c r="B24" s="7"/>
      <c r="C24" s="7"/>
      <c r="D24" s="2"/>
      <c r="E24" s="2"/>
      <c r="F24" s="7"/>
      <c r="G24" s="7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0.5" customHeight="1">
      <c r="A25" s="2"/>
      <c r="B25" s="7"/>
      <c r="C25" s="7"/>
      <c r="D25" s="2"/>
      <c r="E25" s="2"/>
      <c r="F25" s="7"/>
      <c r="G25" s="7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0.5" customHeight="1">
      <c r="A26" s="2"/>
      <c r="B26" s="7"/>
      <c r="C26" s="7"/>
      <c r="D26" s="2"/>
      <c r="E26" s="2"/>
      <c r="F26" s="7"/>
      <c r="G26" s="7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0.5" customHeight="1">
      <c r="A27" s="2"/>
      <c r="B27" s="7"/>
      <c r="C27" s="7"/>
      <c r="D27" s="2"/>
      <c r="E27" s="2"/>
      <c r="F27" s="7"/>
      <c r="G27" s="7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0.5" customHeight="1">
      <c r="A28" s="2"/>
      <c r="B28" s="7"/>
      <c r="C28" s="7"/>
      <c r="D28" s="2"/>
      <c r="E28" s="2"/>
      <c r="F28" s="7"/>
      <c r="G28" s="7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0.5" customHeight="1">
      <c r="A29" s="2"/>
      <c r="B29" s="7"/>
      <c r="C29" s="7"/>
      <c r="D29" s="2"/>
      <c r="E29" s="2"/>
      <c r="F29" s="7"/>
      <c r="G29" s="7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0.5" customHeight="1">
      <c r="A30" s="2"/>
      <c r="B30" s="7"/>
      <c r="C30" s="7"/>
      <c r="D30" s="2"/>
      <c r="E30" s="2"/>
      <c r="F30" s="7"/>
      <c r="G30" s="7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0.5" customHeight="1">
      <c r="A31" s="2"/>
      <c r="B31" s="7"/>
      <c r="C31" s="7"/>
      <c r="D31" s="2"/>
      <c r="E31" s="2"/>
      <c r="F31" s="7"/>
      <c r="G31" s="7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0.5" customHeight="1">
      <c r="A32" s="2"/>
      <c r="B32" s="7"/>
      <c r="C32" s="7"/>
      <c r="D32" s="2"/>
      <c r="E32" s="2"/>
      <c r="F32" s="7"/>
      <c r="G32" s="7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0.5" customHeight="1">
      <c r="A33" s="2"/>
      <c r="B33" s="7"/>
      <c r="C33" s="7"/>
      <c r="D33" s="2"/>
      <c r="E33" s="2"/>
      <c r="F33" s="7"/>
      <c r="G33" s="7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0.5" customHeight="1">
      <c r="A34" s="2"/>
      <c r="B34" s="7"/>
      <c r="C34" s="7"/>
      <c r="D34" s="2"/>
      <c r="E34" s="2"/>
      <c r="F34" s="7"/>
      <c r="G34" s="7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0.5" customHeight="1">
      <c r="A35" s="2"/>
      <c r="B35" s="7"/>
      <c r="C35" s="7"/>
      <c r="D35" s="2"/>
      <c r="E35" s="2"/>
      <c r="F35" s="7"/>
      <c r="G35" s="7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0.5" customHeight="1">
      <c r="A36" s="2"/>
      <c r="B36" s="7"/>
      <c r="C36" s="7"/>
      <c r="D36" s="2"/>
      <c r="E36" s="2"/>
      <c r="F36" s="7"/>
      <c r="G36" s="7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0.5" customHeight="1">
      <c r="A37" s="2"/>
      <c r="B37" s="7"/>
      <c r="C37" s="7"/>
      <c r="D37" s="2"/>
      <c r="E37" s="2"/>
      <c r="F37" s="7"/>
      <c r="G37" s="7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0.5" customHeight="1">
      <c r="A38" s="2"/>
      <c r="B38" s="7"/>
      <c r="C38" s="7"/>
      <c r="D38" s="2"/>
      <c r="E38" s="2"/>
      <c r="F38" s="7"/>
      <c r="G38" s="7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0.5" customHeight="1">
      <c r="A39" s="2"/>
      <c r="B39" s="7"/>
      <c r="C39" s="7"/>
      <c r="D39" s="2"/>
      <c r="E39" s="2"/>
      <c r="F39" s="7"/>
      <c r="G39" s="7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0.5" customHeight="1">
      <c r="A40" s="2"/>
      <c r="B40" s="7"/>
      <c r="C40" s="7"/>
      <c r="D40" s="2"/>
      <c r="E40" s="2"/>
      <c r="F40" s="7"/>
      <c r="G40" s="7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0.5" customHeight="1">
      <c r="A41" s="2"/>
      <c r="B41" s="7"/>
      <c r="C41" s="7"/>
      <c r="D41" s="2"/>
      <c r="E41" s="2"/>
      <c r="F41" s="7"/>
      <c r="G41" s="7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0.5" customHeight="1">
      <c r="A42" s="2"/>
      <c r="B42" s="7"/>
      <c r="C42" s="7"/>
      <c r="D42" s="2"/>
      <c r="E42" s="2"/>
      <c r="F42" s="7"/>
      <c r="G42" s="7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0.5" customHeight="1">
      <c r="A43" s="2"/>
      <c r="B43" s="7"/>
      <c r="C43" s="7"/>
      <c r="D43" s="2"/>
      <c r="E43" s="2"/>
      <c r="F43" s="7"/>
      <c r="G43" s="7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0.5" customHeight="1">
      <c r="A44" s="2"/>
      <c r="B44" s="7"/>
      <c r="C44" s="7"/>
      <c r="D44" s="2"/>
      <c r="E44" s="2"/>
      <c r="F44" s="7"/>
      <c r="G44" s="7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0.5" customHeight="1">
      <c r="A45" s="2"/>
      <c r="B45" s="7"/>
      <c r="C45" s="7"/>
      <c r="D45" s="2"/>
      <c r="E45" s="2"/>
      <c r="F45" s="7"/>
      <c r="G45" s="7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0.5" customHeight="1">
      <c r="A46" s="2"/>
      <c r="B46" s="7"/>
      <c r="C46" s="7"/>
      <c r="D46" s="2"/>
      <c r="E46" s="2"/>
      <c r="F46" s="7"/>
      <c r="G46" s="7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0.5" customHeight="1">
      <c r="A47" s="2"/>
      <c r="B47" s="7"/>
      <c r="C47" s="7"/>
      <c r="D47" s="2"/>
      <c r="E47" s="2"/>
      <c r="F47" s="7"/>
      <c r="G47" s="7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0.5" customHeight="1">
      <c r="A48" s="2"/>
      <c r="B48" s="7"/>
      <c r="C48" s="7"/>
      <c r="D48" s="2"/>
      <c r="E48" s="2"/>
      <c r="F48" s="7"/>
      <c r="G48" s="7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0.5" customHeight="1">
      <c r="A49" s="2"/>
      <c r="B49" s="7"/>
      <c r="C49" s="7"/>
      <c r="D49" s="2"/>
      <c r="E49" s="2"/>
      <c r="F49" s="7"/>
      <c r="G49" s="7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0.5" customHeight="1">
      <c r="A50" s="2"/>
      <c r="B50" s="7"/>
      <c r="C50" s="7"/>
      <c r="D50" s="2"/>
      <c r="E50" s="2"/>
      <c r="F50" s="7"/>
      <c r="G50" s="7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0.5" customHeight="1">
      <c r="A51" s="2"/>
      <c r="B51" s="7"/>
      <c r="C51" s="7"/>
      <c r="D51" s="2"/>
      <c r="E51" s="2"/>
      <c r="F51" s="7"/>
      <c r="G51" s="7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0.5" customHeight="1">
      <c r="A52" s="2"/>
      <c r="B52" s="7"/>
      <c r="C52" s="7"/>
      <c r="D52" s="2"/>
      <c r="E52" s="2"/>
      <c r="F52" s="7"/>
      <c r="G52" s="7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0.5" customHeight="1">
      <c r="A53" s="2"/>
      <c r="B53" s="7"/>
      <c r="C53" s="7"/>
      <c r="D53" s="2"/>
      <c r="E53" s="2"/>
      <c r="F53" s="7"/>
      <c r="G53" s="7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0.5" customHeight="1">
      <c r="A54" s="2"/>
      <c r="B54" s="7"/>
      <c r="C54" s="7"/>
      <c r="D54" s="2"/>
      <c r="E54" s="2"/>
      <c r="F54" s="7"/>
      <c r="G54" s="7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0.5" customHeight="1">
      <c r="A55" s="2"/>
      <c r="B55" s="7"/>
      <c r="C55" s="7"/>
      <c r="D55" s="2"/>
      <c r="E55" s="2"/>
      <c r="F55" s="7"/>
      <c r="G55" s="7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0.5" customHeight="1">
      <c r="A56" s="2"/>
      <c r="B56" s="7"/>
      <c r="C56" s="7"/>
      <c r="D56" s="2"/>
      <c r="E56" s="2"/>
      <c r="F56" s="7"/>
      <c r="G56" s="7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0.5" customHeight="1">
      <c r="A57" s="2"/>
      <c r="B57" s="7"/>
      <c r="C57" s="7"/>
      <c r="D57" s="2"/>
      <c r="E57" s="2"/>
      <c r="F57" s="7"/>
      <c r="G57" s="7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0.5" customHeight="1">
      <c r="A58" s="2"/>
      <c r="B58" s="7"/>
      <c r="C58" s="7"/>
      <c r="D58" s="2"/>
      <c r="E58" s="2"/>
      <c r="F58" s="7"/>
      <c r="G58" s="7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0.5" customHeight="1">
      <c r="A59" s="2"/>
      <c r="B59" s="7"/>
      <c r="C59" s="7"/>
      <c r="D59" s="2"/>
      <c r="E59" s="2"/>
      <c r="F59" s="7"/>
      <c r="G59" s="7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0.5" customHeight="1">
      <c r="A60" s="2"/>
      <c r="B60" s="7"/>
      <c r="C60" s="7"/>
      <c r="D60" s="2"/>
      <c r="E60" s="2"/>
      <c r="F60" s="7"/>
      <c r="G60" s="7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0.5" customHeight="1">
      <c r="A61" s="2"/>
      <c r="B61" s="7"/>
      <c r="C61" s="7"/>
      <c r="D61" s="2"/>
      <c r="E61" s="2"/>
      <c r="F61" s="7"/>
      <c r="G61" s="7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0.5" customHeight="1">
      <c r="A62" s="2"/>
      <c r="B62" s="7"/>
      <c r="C62" s="7"/>
      <c r="D62" s="2"/>
      <c r="E62" s="2"/>
      <c r="F62" s="7"/>
      <c r="G62" s="7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0.5" customHeight="1">
      <c r="A63" s="2"/>
      <c r="B63" s="7"/>
      <c r="C63" s="7"/>
      <c r="D63" s="2"/>
      <c r="E63" s="2"/>
      <c r="F63" s="7"/>
      <c r="G63" s="7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0.5" customHeight="1">
      <c r="A64" s="2"/>
      <c r="B64" s="7"/>
      <c r="C64" s="7"/>
      <c r="D64" s="2"/>
      <c r="E64" s="2"/>
      <c r="F64" s="7"/>
      <c r="G64" s="7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0.5" customHeight="1">
      <c r="A65" s="2"/>
      <c r="B65" s="7"/>
      <c r="C65" s="7"/>
      <c r="D65" s="2"/>
      <c r="E65" s="2"/>
      <c r="F65" s="7"/>
      <c r="G65" s="7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0.5" customHeight="1">
      <c r="A66" s="2"/>
      <c r="B66" s="7"/>
      <c r="C66" s="7"/>
      <c r="D66" s="2"/>
      <c r="E66" s="2"/>
      <c r="F66" s="7"/>
      <c r="G66" s="7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0.5" customHeight="1">
      <c r="A67" s="2"/>
      <c r="B67" s="7"/>
      <c r="C67" s="7"/>
      <c r="D67" s="2"/>
      <c r="E67" s="2"/>
      <c r="F67" s="7"/>
      <c r="G67" s="7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0.5" customHeight="1">
      <c r="A68" s="2"/>
      <c r="B68" s="7"/>
      <c r="C68" s="7"/>
      <c r="D68" s="2"/>
      <c r="E68" s="2"/>
      <c r="F68" s="7"/>
      <c r="G68" s="7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0.5" customHeight="1">
      <c r="A69" s="2"/>
      <c r="B69" s="7"/>
      <c r="C69" s="7"/>
      <c r="D69" s="2"/>
      <c r="E69" s="2"/>
      <c r="F69" s="7"/>
      <c r="G69" s="7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0.5" customHeight="1">
      <c r="A70" s="2"/>
      <c r="B70" s="7"/>
      <c r="C70" s="7"/>
      <c r="D70" s="2"/>
      <c r="E70" s="2"/>
      <c r="F70" s="7"/>
      <c r="G70" s="7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0.5" customHeight="1">
      <c r="A71" s="2"/>
      <c r="B71" s="7"/>
      <c r="C71" s="7"/>
      <c r="D71" s="2"/>
      <c r="E71" s="2"/>
      <c r="F71" s="7"/>
      <c r="G71" s="7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0.5" customHeight="1">
      <c r="A72" s="2"/>
      <c r="B72" s="7"/>
      <c r="C72" s="7"/>
      <c r="D72" s="2"/>
      <c r="E72" s="2"/>
      <c r="F72" s="7"/>
      <c r="G72" s="7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0.5" customHeight="1">
      <c r="A73" s="2"/>
      <c r="B73" s="7"/>
      <c r="C73" s="7"/>
      <c r="D73" s="2"/>
      <c r="E73" s="2"/>
      <c r="F73" s="7"/>
      <c r="G73" s="7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0.5" customHeight="1">
      <c r="A74" s="2"/>
      <c r="B74" s="7"/>
      <c r="C74" s="7"/>
      <c r="D74" s="2"/>
      <c r="E74" s="2"/>
      <c r="F74" s="7"/>
      <c r="G74" s="7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0.5" customHeight="1">
      <c r="A75" s="2"/>
      <c r="B75" s="7"/>
      <c r="C75" s="7"/>
      <c r="D75" s="2"/>
      <c r="E75" s="2"/>
      <c r="F75" s="7"/>
      <c r="G75" s="7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0.5" customHeight="1">
      <c r="A76" s="2"/>
      <c r="B76" s="7"/>
      <c r="C76" s="7"/>
      <c r="D76" s="2"/>
      <c r="E76" s="2"/>
      <c r="F76" s="7"/>
      <c r="G76" s="7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0.5" customHeight="1">
      <c r="A77" s="2"/>
      <c r="B77" s="7"/>
      <c r="C77" s="7"/>
      <c r="D77" s="2"/>
      <c r="E77" s="2"/>
      <c r="F77" s="7"/>
      <c r="G77" s="7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0.5" customHeight="1">
      <c r="A78" s="2"/>
      <c r="B78" s="7"/>
      <c r="C78" s="7"/>
      <c r="D78" s="2"/>
      <c r="E78" s="2"/>
      <c r="F78" s="7"/>
      <c r="G78" s="7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0.5" customHeight="1">
      <c r="A79" s="2"/>
      <c r="B79" s="7"/>
      <c r="C79" s="7"/>
      <c r="D79" s="2"/>
      <c r="E79" s="2"/>
      <c r="F79" s="7"/>
      <c r="G79" s="7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0.5" customHeight="1">
      <c r="A80" s="2"/>
      <c r="B80" s="7"/>
      <c r="C80" s="7"/>
      <c r="D80" s="2"/>
      <c r="E80" s="2"/>
      <c r="F80" s="7"/>
      <c r="G80" s="7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0.5" customHeight="1">
      <c r="A81" s="2"/>
      <c r="B81" s="7"/>
      <c r="C81" s="7"/>
      <c r="D81" s="2"/>
      <c r="E81" s="2"/>
      <c r="F81" s="7"/>
      <c r="G81" s="7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0.5" customHeight="1">
      <c r="A82" s="2"/>
      <c r="B82" s="7"/>
      <c r="C82" s="7"/>
      <c r="D82" s="2"/>
      <c r="E82" s="2"/>
      <c r="F82" s="7"/>
      <c r="G82" s="7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0.5" customHeight="1">
      <c r="A83" s="2"/>
      <c r="B83" s="7"/>
      <c r="C83" s="7"/>
      <c r="D83" s="2"/>
      <c r="E83" s="2"/>
      <c r="F83" s="7"/>
      <c r="G83" s="7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0.5" customHeight="1">
      <c r="A84" s="2"/>
      <c r="B84" s="7"/>
      <c r="C84" s="7"/>
      <c r="D84" s="2"/>
      <c r="E84" s="2"/>
      <c r="F84" s="7"/>
      <c r="G84" s="7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0.5" customHeight="1">
      <c r="A85" s="2"/>
      <c r="B85" s="7"/>
      <c r="C85" s="7"/>
      <c r="D85" s="2"/>
      <c r="E85" s="2"/>
      <c r="F85" s="7"/>
      <c r="G85" s="7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0.5" customHeight="1">
      <c r="A86" s="2"/>
      <c r="B86" s="7"/>
      <c r="C86" s="7"/>
      <c r="D86" s="2"/>
      <c r="E86" s="2"/>
      <c r="F86" s="7"/>
      <c r="G86" s="7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0.5" customHeight="1">
      <c r="A87" s="2"/>
      <c r="B87" s="7"/>
      <c r="C87" s="7"/>
      <c r="D87" s="2"/>
      <c r="E87" s="2"/>
      <c r="F87" s="7"/>
      <c r="G87" s="7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0.5" customHeight="1">
      <c r="A88" s="2"/>
      <c r="B88" s="7"/>
      <c r="C88" s="7"/>
      <c r="D88" s="2"/>
      <c r="E88" s="2"/>
      <c r="F88" s="7"/>
      <c r="G88" s="7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0.5" customHeight="1">
      <c r="A89" s="2"/>
      <c r="B89" s="7"/>
      <c r="C89" s="7"/>
      <c r="D89" s="2"/>
      <c r="E89" s="2"/>
      <c r="F89" s="7"/>
      <c r="G89" s="7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0.5" customHeight="1">
      <c r="A90" s="2"/>
      <c r="B90" s="7"/>
      <c r="C90" s="7"/>
      <c r="D90" s="2"/>
      <c r="E90" s="2"/>
      <c r="F90" s="7"/>
      <c r="G90" s="7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0.5" customHeight="1">
      <c r="A91" s="2"/>
      <c r="B91" s="7"/>
      <c r="C91" s="7"/>
      <c r="D91" s="2"/>
      <c r="E91" s="2"/>
      <c r="F91" s="7"/>
      <c r="G91" s="7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0.5" customHeight="1">
      <c r="A92" s="2"/>
      <c r="B92" s="7"/>
      <c r="C92" s="7"/>
      <c r="D92" s="2"/>
      <c r="E92" s="2"/>
      <c r="F92" s="7"/>
      <c r="G92" s="7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0.5" customHeight="1">
      <c r="A93" s="2"/>
      <c r="B93" s="7"/>
      <c r="C93" s="7"/>
      <c r="D93" s="2"/>
      <c r="E93" s="2"/>
      <c r="F93" s="7"/>
      <c r="G93" s="7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0.5" customHeight="1">
      <c r="A94" s="2"/>
      <c r="B94" s="7"/>
      <c r="C94" s="7"/>
      <c r="D94" s="2"/>
      <c r="E94" s="2"/>
      <c r="F94" s="7"/>
      <c r="G94" s="7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0.5" customHeight="1">
      <c r="A95" s="2"/>
      <c r="B95" s="7"/>
      <c r="C95" s="7"/>
      <c r="D95" s="2"/>
      <c r="E95" s="2"/>
      <c r="F95" s="7"/>
      <c r="G95" s="7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0.5" customHeight="1">
      <c r="A96" s="2"/>
      <c r="B96" s="7"/>
      <c r="C96" s="7"/>
      <c r="D96" s="2"/>
      <c r="E96" s="2"/>
      <c r="F96" s="7"/>
      <c r="G96" s="7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0.5" customHeight="1">
      <c r="A97" s="2"/>
      <c r="B97" s="7"/>
      <c r="C97" s="7"/>
      <c r="D97" s="2"/>
      <c r="E97" s="2"/>
      <c r="F97" s="7"/>
      <c r="G97" s="7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0.5" customHeight="1">
      <c r="A98" s="2"/>
      <c r="B98" s="7"/>
      <c r="C98" s="7"/>
      <c r="D98" s="2"/>
      <c r="E98" s="2"/>
      <c r="F98" s="7"/>
      <c r="G98" s="7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0.5" customHeight="1">
      <c r="A99" s="2"/>
      <c r="B99" s="7"/>
      <c r="C99" s="7"/>
      <c r="D99" s="2"/>
      <c r="E99" s="2"/>
      <c r="F99" s="7"/>
      <c r="G99" s="7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0.5" customHeight="1">
      <c r="A100" s="2"/>
      <c r="B100" s="7"/>
      <c r="C100" s="7"/>
      <c r="D100" s="2"/>
      <c r="E100" s="2"/>
      <c r="F100" s="7"/>
      <c r="G100" s="7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0.5" customHeight="1">
      <c r="A101" s="2"/>
      <c r="B101" s="7"/>
      <c r="C101" s="7"/>
      <c r="D101" s="2"/>
      <c r="E101" s="2"/>
      <c r="F101" s="7"/>
      <c r="G101" s="7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0.5" customHeight="1">
      <c r="A102" s="2"/>
      <c r="B102" s="7"/>
      <c r="C102" s="7"/>
      <c r="D102" s="2"/>
      <c r="E102" s="2"/>
      <c r="F102" s="7"/>
      <c r="G102" s="7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0.5" customHeight="1">
      <c r="A103" s="2"/>
      <c r="B103" s="7"/>
      <c r="C103" s="7"/>
      <c r="D103" s="2"/>
      <c r="E103" s="2"/>
      <c r="F103" s="7"/>
      <c r="G103" s="7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0.5" customHeight="1">
      <c r="A104" s="2"/>
      <c r="B104" s="7"/>
      <c r="C104" s="7"/>
      <c r="D104" s="2"/>
      <c r="E104" s="2"/>
      <c r="F104" s="7"/>
      <c r="G104" s="7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0.5" customHeight="1">
      <c r="A105" s="2"/>
      <c r="B105" s="7"/>
      <c r="C105" s="7"/>
      <c r="D105" s="2"/>
      <c r="E105" s="2"/>
      <c r="F105" s="7"/>
      <c r="G105" s="7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0.5" customHeight="1">
      <c r="A106" s="2"/>
      <c r="B106" s="7"/>
      <c r="C106" s="7"/>
      <c r="D106" s="2"/>
      <c r="E106" s="2"/>
      <c r="F106" s="7"/>
      <c r="G106" s="7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0.5" customHeight="1">
      <c r="A107" s="2"/>
      <c r="B107" s="7"/>
      <c r="C107" s="7"/>
      <c r="D107" s="2"/>
      <c r="E107" s="2"/>
      <c r="F107" s="7"/>
      <c r="G107" s="7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0.5" customHeight="1">
      <c r="A108" s="2"/>
      <c r="B108" s="7"/>
      <c r="C108" s="7"/>
      <c r="D108" s="2"/>
      <c r="E108" s="2"/>
      <c r="F108" s="7"/>
      <c r="G108" s="7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0.5" customHeight="1">
      <c r="A109" s="2"/>
      <c r="B109" s="7"/>
      <c r="C109" s="7"/>
      <c r="D109" s="2"/>
      <c r="E109" s="2"/>
      <c r="F109" s="7"/>
      <c r="G109" s="7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0.5" customHeight="1">
      <c r="A110" s="2"/>
      <c r="B110" s="7"/>
      <c r="C110" s="7"/>
      <c r="D110" s="2"/>
      <c r="E110" s="2"/>
      <c r="F110" s="7"/>
      <c r="G110" s="7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0.5" customHeight="1">
      <c r="A111" s="2"/>
      <c r="B111" s="7"/>
      <c r="C111" s="7"/>
      <c r="D111" s="2"/>
      <c r="E111" s="2"/>
      <c r="F111" s="7"/>
      <c r="G111" s="7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0.5" customHeight="1">
      <c r="A112" s="2"/>
      <c r="B112" s="7"/>
      <c r="C112" s="7"/>
      <c r="D112" s="2"/>
      <c r="E112" s="2"/>
      <c r="F112" s="7"/>
      <c r="G112" s="7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0.5" customHeight="1">
      <c r="A113" s="2"/>
      <c r="B113" s="7"/>
      <c r="C113" s="7"/>
      <c r="D113" s="2"/>
      <c r="E113" s="2"/>
      <c r="F113" s="7"/>
      <c r="G113" s="7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0.5" customHeight="1">
      <c r="A114" s="2"/>
      <c r="B114" s="7"/>
      <c r="C114" s="7"/>
      <c r="D114" s="2"/>
      <c r="E114" s="2"/>
      <c r="F114" s="7"/>
      <c r="G114" s="7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0.5" customHeight="1">
      <c r="A115" s="2"/>
      <c r="B115" s="7"/>
      <c r="C115" s="7"/>
      <c r="D115" s="2"/>
      <c r="E115" s="2"/>
      <c r="F115" s="7"/>
      <c r="G115" s="7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0.5" customHeight="1">
      <c r="A116" s="2"/>
      <c r="B116" s="7"/>
      <c r="C116" s="7"/>
      <c r="D116" s="2"/>
      <c r="E116" s="2"/>
      <c r="F116" s="7"/>
      <c r="G116" s="7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0.5" customHeight="1">
      <c r="A117" s="2"/>
      <c r="B117" s="7"/>
      <c r="C117" s="7"/>
      <c r="D117" s="2"/>
      <c r="E117" s="2"/>
      <c r="F117" s="7"/>
      <c r="G117" s="7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0.5" customHeight="1">
      <c r="A118" s="2"/>
      <c r="B118" s="7"/>
      <c r="C118" s="7"/>
      <c r="D118" s="2"/>
      <c r="E118" s="2"/>
      <c r="F118" s="7"/>
      <c r="G118" s="7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0.5" customHeight="1">
      <c r="A119" s="2"/>
      <c r="B119" s="7"/>
      <c r="C119" s="7"/>
      <c r="D119" s="2"/>
      <c r="E119" s="2"/>
      <c r="F119" s="7"/>
      <c r="G119" s="7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0.5" customHeight="1">
      <c r="A120" s="2"/>
      <c r="B120" s="7"/>
      <c r="C120" s="7"/>
      <c r="D120" s="2"/>
      <c r="E120" s="2"/>
      <c r="F120" s="7"/>
      <c r="G120" s="7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0.5" customHeight="1">
      <c r="A121" s="2"/>
      <c r="B121" s="7"/>
      <c r="C121" s="7"/>
      <c r="D121" s="2"/>
      <c r="E121" s="2"/>
      <c r="F121" s="7"/>
      <c r="G121" s="7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0.5" customHeight="1">
      <c r="A122" s="2"/>
      <c r="B122" s="7"/>
      <c r="C122" s="7"/>
      <c r="D122" s="2"/>
      <c r="E122" s="2"/>
      <c r="F122" s="7"/>
      <c r="G122" s="7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0.5" customHeight="1">
      <c r="A123" s="2"/>
      <c r="B123" s="7"/>
      <c r="C123" s="7"/>
      <c r="D123" s="2"/>
      <c r="E123" s="2"/>
      <c r="F123" s="7"/>
      <c r="G123" s="7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0.5" customHeight="1">
      <c r="A124" s="2"/>
      <c r="B124" s="7"/>
      <c r="C124" s="7"/>
      <c r="D124" s="2"/>
      <c r="E124" s="2"/>
      <c r="F124" s="7"/>
      <c r="G124" s="7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0.5" customHeight="1">
      <c r="A125" s="2"/>
      <c r="B125" s="7"/>
      <c r="C125" s="7"/>
      <c r="D125" s="2"/>
      <c r="E125" s="2"/>
      <c r="F125" s="7"/>
      <c r="G125" s="7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0.5" customHeight="1">
      <c r="A126" s="2"/>
      <c r="B126" s="7"/>
      <c r="C126" s="7"/>
      <c r="D126" s="2"/>
      <c r="E126" s="2"/>
      <c r="F126" s="7"/>
      <c r="G126" s="7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0.5" customHeight="1">
      <c r="A127" s="2"/>
      <c r="B127" s="7"/>
      <c r="C127" s="7"/>
      <c r="D127" s="2"/>
      <c r="E127" s="2"/>
      <c r="F127" s="7"/>
      <c r="G127" s="7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0.5" customHeight="1">
      <c r="A128" s="2"/>
      <c r="B128" s="7"/>
      <c r="C128" s="7"/>
      <c r="D128" s="2"/>
      <c r="E128" s="2"/>
      <c r="F128" s="7"/>
      <c r="G128" s="7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0.5" customHeight="1">
      <c r="A129" s="2"/>
      <c r="B129" s="7"/>
      <c r="C129" s="7"/>
      <c r="D129" s="2"/>
      <c r="E129" s="2"/>
      <c r="F129" s="7"/>
      <c r="G129" s="7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0.5" customHeight="1">
      <c r="A130" s="2"/>
      <c r="B130" s="7"/>
      <c r="C130" s="7"/>
      <c r="D130" s="2"/>
      <c r="E130" s="2"/>
      <c r="F130" s="7"/>
      <c r="G130" s="7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0.5" customHeight="1">
      <c r="A131" s="2"/>
      <c r="B131" s="7"/>
      <c r="C131" s="7"/>
      <c r="D131" s="2"/>
      <c r="E131" s="2"/>
      <c r="F131" s="7"/>
      <c r="G131" s="7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0.5" customHeight="1">
      <c r="A132" s="2"/>
      <c r="B132" s="7"/>
      <c r="C132" s="7"/>
      <c r="D132" s="2"/>
      <c r="E132" s="2"/>
      <c r="F132" s="7"/>
      <c r="G132" s="7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0.5" customHeight="1">
      <c r="A133" s="2"/>
      <c r="B133" s="7"/>
      <c r="C133" s="7"/>
      <c r="D133" s="2"/>
      <c r="E133" s="2"/>
      <c r="F133" s="7"/>
      <c r="G133" s="7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0.5" customHeight="1">
      <c r="A134" s="2"/>
      <c r="B134" s="7"/>
      <c r="C134" s="7"/>
      <c r="D134" s="2"/>
      <c r="E134" s="2"/>
      <c r="F134" s="7"/>
      <c r="G134" s="7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0.5" customHeight="1">
      <c r="A135" s="2"/>
      <c r="B135" s="7"/>
      <c r="C135" s="7"/>
      <c r="D135" s="2"/>
      <c r="E135" s="2"/>
      <c r="F135" s="7"/>
      <c r="G135" s="7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0.5" customHeight="1">
      <c r="A136" s="2"/>
      <c r="B136" s="7"/>
      <c r="C136" s="7"/>
      <c r="D136" s="2"/>
      <c r="E136" s="2"/>
      <c r="F136" s="7"/>
      <c r="G136" s="7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0.5" customHeight="1">
      <c r="A137" s="2"/>
      <c r="B137" s="7"/>
      <c r="C137" s="7"/>
      <c r="D137" s="2"/>
      <c r="E137" s="2"/>
      <c r="F137" s="7"/>
      <c r="G137" s="7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0.5" customHeight="1">
      <c r="A138" s="2"/>
      <c r="B138" s="7"/>
      <c r="C138" s="7"/>
      <c r="D138" s="2"/>
      <c r="E138" s="2"/>
      <c r="F138" s="7"/>
      <c r="G138" s="7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0.5" customHeight="1">
      <c r="A139" s="2"/>
      <c r="B139" s="7"/>
      <c r="C139" s="7"/>
      <c r="D139" s="2"/>
      <c r="E139" s="2"/>
      <c r="F139" s="7"/>
      <c r="G139" s="7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0.5" customHeight="1">
      <c r="A140" s="2"/>
      <c r="B140" s="7"/>
      <c r="C140" s="7"/>
      <c r="D140" s="2"/>
      <c r="E140" s="2"/>
      <c r="F140" s="7"/>
      <c r="G140" s="7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0.5" customHeight="1">
      <c r="A141" s="2"/>
      <c r="B141" s="7"/>
      <c r="C141" s="7"/>
      <c r="D141" s="2"/>
      <c r="E141" s="2"/>
      <c r="F141" s="7"/>
      <c r="G141" s="7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0.5" customHeight="1">
      <c r="A142" s="2"/>
      <c r="B142" s="7"/>
      <c r="C142" s="7"/>
      <c r="D142" s="2"/>
      <c r="E142" s="2"/>
      <c r="F142" s="7"/>
      <c r="G142" s="7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0.5" customHeight="1">
      <c r="A143" s="2"/>
      <c r="B143" s="7"/>
      <c r="C143" s="7"/>
      <c r="D143" s="2"/>
      <c r="E143" s="2"/>
      <c r="F143" s="7"/>
      <c r="G143" s="7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0.5" customHeight="1">
      <c r="A144" s="2"/>
      <c r="B144" s="7"/>
      <c r="C144" s="7"/>
      <c r="D144" s="2"/>
      <c r="E144" s="2"/>
      <c r="F144" s="7"/>
      <c r="G144" s="7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0.5" customHeight="1">
      <c r="A145" s="2"/>
      <c r="B145" s="7"/>
      <c r="C145" s="7"/>
      <c r="D145" s="2"/>
      <c r="E145" s="2"/>
      <c r="F145" s="7"/>
      <c r="G145" s="7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0.5" customHeight="1">
      <c r="A146" s="2"/>
      <c r="B146" s="7"/>
      <c r="C146" s="7"/>
      <c r="D146" s="2"/>
      <c r="E146" s="2"/>
      <c r="F146" s="7"/>
      <c r="G146" s="7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0.5" customHeight="1">
      <c r="A147" s="2"/>
      <c r="B147" s="7"/>
      <c r="C147" s="7"/>
      <c r="D147" s="2"/>
      <c r="E147" s="2"/>
      <c r="F147" s="7"/>
      <c r="G147" s="7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0.5" customHeight="1">
      <c r="A148" s="2"/>
      <c r="B148" s="7"/>
      <c r="C148" s="7"/>
      <c r="D148" s="2"/>
      <c r="E148" s="2"/>
      <c r="F148" s="7"/>
      <c r="G148" s="7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0.5" customHeight="1">
      <c r="A149" s="2"/>
      <c r="B149" s="7"/>
      <c r="C149" s="7"/>
      <c r="D149" s="2"/>
      <c r="E149" s="2"/>
      <c r="F149" s="7"/>
      <c r="G149" s="7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0.5" customHeight="1">
      <c r="A150" s="2"/>
      <c r="B150" s="7"/>
      <c r="C150" s="7"/>
      <c r="D150" s="2"/>
      <c r="E150" s="2"/>
      <c r="F150" s="7"/>
      <c r="G150" s="7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0.5" customHeight="1">
      <c r="A151" s="2"/>
      <c r="B151" s="7"/>
      <c r="C151" s="7"/>
      <c r="D151" s="2"/>
      <c r="E151" s="2"/>
      <c r="F151" s="7"/>
      <c r="G151" s="7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0.5" customHeight="1">
      <c r="A152" s="2"/>
      <c r="B152" s="7"/>
      <c r="C152" s="7"/>
      <c r="D152" s="2"/>
      <c r="E152" s="2"/>
      <c r="F152" s="7"/>
      <c r="G152" s="7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0.5" customHeight="1">
      <c r="A153" s="2"/>
      <c r="B153" s="7"/>
      <c r="C153" s="7"/>
      <c r="D153" s="2"/>
      <c r="E153" s="2"/>
      <c r="F153" s="7"/>
      <c r="G153" s="7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0.5" customHeight="1">
      <c r="A154" s="2"/>
      <c r="B154" s="7"/>
      <c r="C154" s="7"/>
      <c r="D154" s="2"/>
      <c r="E154" s="2"/>
      <c r="F154" s="7"/>
      <c r="G154" s="7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0.5" customHeight="1">
      <c r="A155" s="2"/>
      <c r="B155" s="7"/>
      <c r="C155" s="7"/>
      <c r="D155" s="2"/>
      <c r="E155" s="2"/>
      <c r="F155" s="7"/>
      <c r="G155" s="7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0.5" customHeight="1">
      <c r="A156" s="2"/>
      <c r="B156" s="7"/>
      <c r="C156" s="7"/>
      <c r="D156" s="2"/>
      <c r="E156" s="2"/>
      <c r="F156" s="7"/>
      <c r="G156" s="7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0.5" customHeight="1">
      <c r="A157" s="2"/>
      <c r="B157" s="7"/>
      <c r="C157" s="7"/>
      <c r="D157" s="2"/>
      <c r="E157" s="2"/>
      <c r="F157" s="7"/>
      <c r="G157" s="7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0.5" customHeight="1">
      <c r="A158" s="2"/>
      <c r="B158" s="7"/>
      <c r="C158" s="7"/>
      <c r="D158" s="2"/>
      <c r="E158" s="2"/>
      <c r="F158" s="7"/>
      <c r="G158" s="7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0.5" customHeight="1">
      <c r="A159" s="2"/>
      <c r="B159" s="7"/>
      <c r="C159" s="7"/>
      <c r="D159" s="2"/>
      <c r="E159" s="2"/>
      <c r="F159" s="7"/>
      <c r="G159" s="7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0.5" customHeight="1">
      <c r="A160" s="2"/>
      <c r="B160" s="7"/>
      <c r="C160" s="7"/>
      <c r="D160" s="2"/>
      <c r="E160" s="2"/>
      <c r="F160" s="7"/>
      <c r="G160" s="7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0.5" customHeight="1">
      <c r="A161" s="2"/>
      <c r="B161" s="7"/>
      <c r="C161" s="7"/>
      <c r="D161" s="2"/>
      <c r="E161" s="2"/>
      <c r="F161" s="7"/>
      <c r="G161" s="7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0.5" customHeight="1">
      <c r="A162" s="2"/>
      <c r="B162" s="7"/>
      <c r="C162" s="7"/>
      <c r="D162" s="2"/>
      <c r="E162" s="2"/>
      <c r="F162" s="7"/>
      <c r="G162" s="7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0.5" customHeight="1">
      <c r="A163" s="2"/>
      <c r="B163" s="7"/>
      <c r="C163" s="7"/>
      <c r="D163" s="2"/>
      <c r="E163" s="2"/>
      <c r="F163" s="7"/>
      <c r="G163" s="7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0.5" customHeight="1">
      <c r="A164" s="2"/>
      <c r="B164" s="7"/>
      <c r="C164" s="7"/>
      <c r="D164" s="2"/>
      <c r="E164" s="2"/>
      <c r="F164" s="7"/>
      <c r="G164" s="7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0.5" customHeight="1">
      <c r="A165" s="2"/>
      <c r="B165" s="7"/>
      <c r="C165" s="7"/>
      <c r="D165" s="2"/>
      <c r="E165" s="2"/>
      <c r="F165" s="7"/>
      <c r="G165" s="7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0.5" customHeight="1">
      <c r="A166" s="2"/>
      <c r="B166" s="7"/>
      <c r="C166" s="7"/>
      <c r="D166" s="2"/>
      <c r="E166" s="2"/>
      <c r="F166" s="7"/>
      <c r="G166" s="7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0.5" customHeight="1">
      <c r="A167" s="2"/>
      <c r="B167" s="7"/>
      <c r="C167" s="7"/>
      <c r="D167" s="2"/>
      <c r="E167" s="2"/>
      <c r="F167" s="7"/>
      <c r="G167" s="7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0.5" customHeight="1">
      <c r="A168" s="2"/>
      <c r="B168" s="7"/>
      <c r="C168" s="7"/>
      <c r="D168" s="2"/>
      <c r="E168" s="2"/>
      <c r="F168" s="7"/>
      <c r="G168" s="7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0.5" customHeight="1">
      <c r="A169" s="2"/>
      <c r="B169" s="7"/>
      <c r="C169" s="7"/>
      <c r="D169" s="2"/>
      <c r="E169" s="2"/>
      <c r="F169" s="7"/>
      <c r="G169" s="7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0.5" customHeight="1">
      <c r="A170" s="2"/>
      <c r="B170" s="7"/>
      <c r="C170" s="7"/>
      <c r="D170" s="2"/>
      <c r="E170" s="2"/>
      <c r="F170" s="7"/>
      <c r="G170" s="7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0.5" customHeight="1">
      <c r="A171" s="2"/>
      <c r="B171" s="7"/>
      <c r="C171" s="7"/>
      <c r="D171" s="2"/>
      <c r="E171" s="2"/>
      <c r="F171" s="7"/>
      <c r="G171" s="7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0.5" customHeight="1">
      <c r="A172" s="2"/>
      <c r="B172" s="7"/>
      <c r="C172" s="7"/>
      <c r="D172" s="2"/>
      <c r="E172" s="2"/>
      <c r="F172" s="7"/>
      <c r="G172" s="7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0.5" customHeight="1">
      <c r="A173" s="2"/>
      <c r="B173" s="7"/>
      <c r="C173" s="7"/>
      <c r="D173" s="2"/>
      <c r="E173" s="2"/>
      <c r="F173" s="7"/>
      <c r="G173" s="7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0.5" customHeight="1">
      <c r="A174" s="2"/>
      <c r="B174" s="7"/>
      <c r="C174" s="7"/>
      <c r="D174" s="2"/>
      <c r="E174" s="2"/>
      <c r="F174" s="7"/>
      <c r="G174" s="7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0.5" customHeight="1">
      <c r="A175" s="2"/>
      <c r="B175" s="7"/>
      <c r="C175" s="7"/>
      <c r="D175" s="2"/>
      <c r="E175" s="2"/>
      <c r="F175" s="7"/>
      <c r="G175" s="7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0.5" customHeight="1">
      <c r="A176" s="2"/>
      <c r="B176" s="7"/>
      <c r="C176" s="7"/>
      <c r="D176" s="2"/>
      <c r="E176" s="2"/>
      <c r="F176" s="7"/>
      <c r="G176" s="7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0.5" customHeight="1">
      <c r="A177" s="2"/>
      <c r="B177" s="7"/>
      <c r="C177" s="7"/>
      <c r="D177" s="2"/>
      <c r="E177" s="2"/>
      <c r="F177" s="7"/>
      <c r="G177" s="7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0.5" customHeight="1">
      <c r="A178" s="2"/>
      <c r="B178" s="7"/>
      <c r="C178" s="7"/>
      <c r="D178" s="2"/>
      <c r="E178" s="2"/>
      <c r="F178" s="7"/>
      <c r="G178" s="7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0.5" customHeight="1">
      <c r="A179" s="2"/>
      <c r="B179" s="7"/>
      <c r="C179" s="7"/>
      <c r="D179" s="2"/>
      <c r="E179" s="2"/>
      <c r="F179" s="7"/>
      <c r="G179" s="7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0.5" customHeight="1">
      <c r="A180" s="2"/>
      <c r="B180" s="7"/>
      <c r="C180" s="7"/>
      <c r="D180" s="2"/>
      <c r="E180" s="2"/>
      <c r="F180" s="7"/>
      <c r="G180" s="7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0.5" customHeight="1">
      <c r="A181" s="2"/>
      <c r="B181" s="7"/>
      <c r="C181" s="7"/>
      <c r="D181" s="2"/>
      <c r="E181" s="2"/>
      <c r="F181" s="7"/>
      <c r="G181" s="7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0.5" customHeight="1">
      <c r="A182" s="2"/>
      <c r="B182" s="7"/>
      <c r="C182" s="7"/>
      <c r="D182" s="2"/>
      <c r="E182" s="2"/>
      <c r="F182" s="7"/>
      <c r="G182" s="7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0.5" customHeight="1">
      <c r="A183" s="2"/>
      <c r="B183" s="7"/>
      <c r="C183" s="7"/>
      <c r="D183" s="2"/>
      <c r="E183" s="2"/>
      <c r="F183" s="7"/>
      <c r="G183" s="7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0.5" customHeight="1">
      <c r="A184" s="2"/>
      <c r="B184" s="7"/>
      <c r="C184" s="7"/>
      <c r="D184" s="2"/>
      <c r="E184" s="2"/>
      <c r="F184" s="7"/>
      <c r="G184" s="7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0.5" customHeight="1">
      <c r="A185" s="2"/>
      <c r="B185" s="7"/>
      <c r="C185" s="7"/>
      <c r="D185" s="2"/>
      <c r="E185" s="2"/>
      <c r="F185" s="7"/>
      <c r="G185" s="7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0.5" customHeight="1">
      <c r="A186" s="2"/>
      <c r="B186" s="7"/>
      <c r="C186" s="7"/>
      <c r="D186" s="2"/>
      <c r="E186" s="2"/>
      <c r="F186" s="7"/>
      <c r="G186" s="7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0.5" customHeight="1">
      <c r="A187" s="2"/>
      <c r="B187" s="7"/>
      <c r="C187" s="7"/>
      <c r="D187" s="2"/>
      <c r="E187" s="2"/>
      <c r="F187" s="7"/>
      <c r="G187" s="7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0.5" customHeight="1">
      <c r="A188" s="2"/>
      <c r="B188" s="7"/>
      <c r="C188" s="7"/>
      <c r="D188" s="2"/>
      <c r="E188" s="2"/>
      <c r="F188" s="7"/>
      <c r="G188" s="7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0.5" customHeight="1">
      <c r="A189" s="2"/>
      <c r="B189" s="7"/>
      <c r="C189" s="7"/>
      <c r="D189" s="2"/>
      <c r="E189" s="2"/>
      <c r="F189" s="7"/>
      <c r="G189" s="7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0.5" customHeight="1">
      <c r="A190" s="2"/>
      <c r="B190" s="7"/>
      <c r="C190" s="7"/>
      <c r="D190" s="2"/>
      <c r="E190" s="2"/>
      <c r="F190" s="7"/>
      <c r="G190" s="7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0.5" customHeight="1">
      <c r="A191" s="2"/>
      <c r="B191" s="7"/>
      <c r="C191" s="7"/>
      <c r="D191" s="2"/>
      <c r="E191" s="2"/>
      <c r="F191" s="7"/>
      <c r="G191" s="7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0.5" customHeight="1">
      <c r="A192" s="2"/>
      <c r="B192" s="7"/>
      <c r="C192" s="7"/>
      <c r="D192" s="2"/>
      <c r="E192" s="2"/>
      <c r="F192" s="7"/>
      <c r="G192" s="7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0.5" customHeight="1">
      <c r="A193" s="2"/>
      <c r="B193" s="7"/>
      <c r="C193" s="7"/>
      <c r="D193" s="2"/>
      <c r="E193" s="2"/>
      <c r="F193" s="7"/>
      <c r="G193" s="7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0.5" customHeight="1">
      <c r="A194" s="2"/>
      <c r="B194" s="7"/>
      <c r="C194" s="7"/>
      <c r="D194" s="2"/>
      <c r="E194" s="2"/>
      <c r="F194" s="7"/>
      <c r="G194" s="7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0.5" customHeight="1">
      <c r="A195" s="2"/>
      <c r="B195" s="7"/>
      <c r="C195" s="7"/>
      <c r="D195" s="2"/>
      <c r="E195" s="2"/>
      <c r="F195" s="7"/>
      <c r="G195" s="7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0.5" customHeight="1">
      <c r="A196" s="2"/>
      <c r="B196" s="7"/>
      <c r="C196" s="7"/>
      <c r="D196" s="2"/>
      <c r="E196" s="2"/>
      <c r="F196" s="7"/>
      <c r="G196" s="7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0.5" customHeight="1">
      <c r="A197" s="2"/>
      <c r="B197" s="7"/>
      <c r="C197" s="7"/>
      <c r="D197" s="2"/>
      <c r="E197" s="2"/>
      <c r="F197" s="7"/>
      <c r="G197" s="7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0.5" customHeight="1">
      <c r="A198" s="2"/>
      <c r="B198" s="7"/>
      <c r="C198" s="7"/>
      <c r="D198" s="2"/>
      <c r="E198" s="2"/>
      <c r="F198" s="7"/>
      <c r="G198" s="7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0.5" customHeight="1">
      <c r="A199" s="2"/>
      <c r="B199" s="7"/>
      <c r="C199" s="7"/>
      <c r="D199" s="2"/>
      <c r="E199" s="2"/>
      <c r="F199" s="7"/>
      <c r="G199" s="7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0.5" customHeight="1">
      <c r="A200" s="2"/>
      <c r="B200" s="7"/>
      <c r="C200" s="7"/>
      <c r="D200" s="2"/>
      <c r="E200" s="2"/>
      <c r="F200" s="7"/>
      <c r="G200" s="7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0.5" customHeight="1">
      <c r="A201" s="2"/>
      <c r="B201" s="7"/>
      <c r="C201" s="7"/>
      <c r="D201" s="2"/>
      <c r="E201" s="2"/>
      <c r="F201" s="7"/>
      <c r="G201" s="7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0.5" customHeight="1">
      <c r="A202" s="2"/>
      <c r="B202" s="7"/>
      <c r="C202" s="7"/>
      <c r="D202" s="2"/>
      <c r="E202" s="2"/>
      <c r="F202" s="7"/>
      <c r="G202" s="7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0.5" customHeight="1">
      <c r="A203" s="2"/>
      <c r="B203" s="7"/>
      <c r="C203" s="7"/>
      <c r="D203" s="2"/>
      <c r="E203" s="2"/>
      <c r="F203" s="7"/>
      <c r="G203" s="7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0.5" customHeight="1">
      <c r="A204" s="2"/>
      <c r="B204" s="7"/>
      <c r="C204" s="7"/>
      <c r="D204" s="2"/>
      <c r="E204" s="2"/>
      <c r="F204" s="7"/>
      <c r="G204" s="7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0.5" customHeight="1">
      <c r="A205" s="2"/>
      <c r="B205" s="7"/>
      <c r="C205" s="7"/>
      <c r="D205" s="2"/>
      <c r="E205" s="2"/>
      <c r="F205" s="7"/>
      <c r="G205" s="7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0.5" customHeight="1">
      <c r="A206" s="2"/>
      <c r="B206" s="7"/>
      <c r="C206" s="7"/>
      <c r="D206" s="2"/>
      <c r="E206" s="2"/>
      <c r="F206" s="7"/>
      <c r="G206" s="7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0.5" customHeight="1">
      <c r="A207" s="2"/>
      <c r="B207" s="7"/>
      <c r="C207" s="7"/>
      <c r="D207" s="2"/>
      <c r="E207" s="2"/>
      <c r="F207" s="7"/>
      <c r="G207" s="7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0.5" customHeight="1">
      <c r="A208" s="2"/>
      <c r="B208" s="7"/>
      <c r="C208" s="7"/>
      <c r="D208" s="2"/>
      <c r="E208" s="2"/>
      <c r="F208" s="7"/>
      <c r="G208" s="7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0.5" customHeight="1">
      <c r="A209" s="2"/>
      <c r="B209" s="7"/>
      <c r="C209" s="7"/>
      <c r="D209" s="2"/>
      <c r="E209" s="2"/>
      <c r="F209" s="7"/>
      <c r="G209" s="7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0.5" customHeight="1">
      <c r="A210" s="2"/>
      <c r="B210" s="7"/>
      <c r="C210" s="7"/>
      <c r="D210" s="2"/>
      <c r="E210" s="2"/>
      <c r="F210" s="7"/>
      <c r="G210" s="7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0.5" customHeight="1">
      <c r="A211" s="2"/>
      <c r="B211" s="7"/>
      <c r="C211" s="7"/>
      <c r="D211" s="2"/>
      <c r="E211" s="2"/>
      <c r="F211" s="7"/>
      <c r="G211" s="7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0.5" customHeight="1">
      <c r="A212" s="2"/>
      <c r="B212" s="7"/>
      <c r="C212" s="7"/>
      <c r="D212" s="2"/>
      <c r="E212" s="2"/>
      <c r="F212" s="7"/>
      <c r="G212" s="7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0.5" customHeight="1">
      <c r="A213" s="2"/>
      <c r="B213" s="7"/>
      <c r="C213" s="7"/>
      <c r="D213" s="2"/>
      <c r="E213" s="2"/>
      <c r="F213" s="7"/>
      <c r="G213" s="7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0.5" customHeight="1">
      <c r="A214" s="2"/>
      <c r="B214" s="7"/>
      <c r="C214" s="7"/>
      <c r="D214" s="2"/>
      <c r="E214" s="2"/>
      <c r="F214" s="7"/>
      <c r="G214" s="7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0.5" customHeight="1">
      <c r="A215" s="2"/>
      <c r="B215" s="7"/>
      <c r="C215" s="7"/>
      <c r="D215" s="2"/>
      <c r="E215" s="2"/>
      <c r="F215" s="7"/>
      <c r="G215" s="7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0.5" customHeight="1">
      <c r="A216" s="2"/>
      <c r="B216" s="7"/>
      <c r="C216" s="7"/>
      <c r="D216" s="2"/>
      <c r="E216" s="2"/>
      <c r="F216" s="7"/>
      <c r="G216" s="7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0.5" customHeight="1">
      <c r="A217" s="2"/>
      <c r="B217" s="7"/>
      <c r="C217" s="7"/>
      <c r="D217" s="2"/>
      <c r="E217" s="2"/>
      <c r="F217" s="7"/>
      <c r="G217" s="7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